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80\Desktop\酒井\07柏市生涯現役促進協議会\健康政策課\会員アンケート調査\アンケート調査\アンケート集計\"/>
    </mc:Choice>
  </mc:AlternateContent>
  <xr:revisionPtr revIDLastSave="0" documentId="13_ncr:1_{FBF10B8A-4199-45DA-B75F-1462A3F616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最高割合色付け" sheetId="8" r:id="rId1"/>
  </sheets>
  <definedNames>
    <definedName name="_xlnm.Print_Area" localSheetId="0">最高割合色付け!$A$1:$CE$25</definedName>
    <definedName name="_xlnm.Print_Titles" localSheetId="0">最高割合色付け!$A:$B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19" i="8" l="1"/>
  <c r="BI19" i="8"/>
  <c r="BJ19" i="8"/>
  <c r="BK19" i="8"/>
  <c r="BL19" i="8"/>
  <c r="BG19" i="8"/>
  <c r="BH7" i="8"/>
  <c r="BI7" i="8"/>
  <c r="BJ7" i="8"/>
  <c r="BK7" i="8"/>
  <c r="BL7" i="8"/>
  <c r="BG7" i="8"/>
  <c r="BF19" i="8"/>
  <c r="BF7" i="8"/>
  <c r="BB7" i="8"/>
  <c r="BC7" i="8"/>
  <c r="BD7" i="8"/>
  <c r="BE7" i="8"/>
  <c r="X7" i="8"/>
  <c r="CE25" i="8"/>
  <c r="CB25" i="8"/>
  <c r="BZ25" i="8"/>
  <c r="BX25" i="8"/>
  <c r="BW25" i="8"/>
  <c r="BT25" i="8"/>
  <c r="BR25" i="8"/>
  <c r="BP25" i="8"/>
  <c r="BO25" i="8"/>
  <c r="BL25" i="8"/>
  <c r="BJ25" i="8"/>
  <c r="BH25" i="8"/>
  <c r="BG25" i="8"/>
  <c r="BD25" i="8"/>
  <c r="BB25" i="8"/>
  <c r="AZ25" i="8"/>
  <c r="AY25" i="8"/>
  <c r="AV25" i="8"/>
  <c r="AT25" i="8"/>
  <c r="AR25" i="8"/>
  <c r="AQ25" i="8"/>
  <c r="AN25" i="8"/>
  <c r="AL25" i="8"/>
  <c r="AJ25" i="8"/>
  <c r="AI25" i="8"/>
  <c r="AF25" i="8"/>
  <c r="AD25" i="8"/>
  <c r="AB25" i="8"/>
  <c r="AA25" i="8"/>
  <c r="X25" i="8"/>
  <c r="V25" i="8"/>
  <c r="T25" i="8"/>
  <c r="S25" i="8"/>
  <c r="N25" i="8"/>
  <c r="L25" i="8"/>
  <c r="K25" i="8"/>
  <c r="H25" i="8"/>
  <c r="F25" i="8"/>
  <c r="D25" i="8"/>
  <c r="C25" i="8"/>
  <c r="CE24" i="8"/>
  <c r="CD24" i="8"/>
  <c r="CD25" i="8" s="1"/>
  <c r="CC24" i="8"/>
  <c r="CC25" i="8" s="1"/>
  <c r="CB24" i="8"/>
  <c r="CA24" i="8"/>
  <c r="CA25" i="8" s="1"/>
  <c r="BZ24" i="8"/>
  <c r="BY24" i="8"/>
  <c r="BY25" i="8" s="1"/>
  <c r="BX24" i="8"/>
  <c r="BW24" i="8"/>
  <c r="BV24" i="8"/>
  <c r="BV25" i="8" s="1"/>
  <c r="BU24" i="8"/>
  <c r="BU25" i="8" s="1"/>
  <c r="BT24" i="8"/>
  <c r="BS24" i="8"/>
  <c r="BS25" i="8" s="1"/>
  <c r="BR24" i="8"/>
  <c r="BQ24" i="8"/>
  <c r="BQ25" i="8" s="1"/>
  <c r="BP24" i="8"/>
  <c r="BO24" i="8"/>
  <c r="BN24" i="8"/>
  <c r="BN25" i="8" s="1"/>
  <c r="BM24" i="8"/>
  <c r="BM25" i="8" s="1"/>
  <c r="BL24" i="8"/>
  <c r="BK24" i="8"/>
  <c r="BK25" i="8" s="1"/>
  <c r="BJ24" i="8"/>
  <c r="BI24" i="8"/>
  <c r="BI25" i="8" s="1"/>
  <c r="BH24" i="8"/>
  <c r="BG24" i="8"/>
  <c r="BF24" i="8"/>
  <c r="BF25" i="8" s="1"/>
  <c r="BE24" i="8"/>
  <c r="BE25" i="8" s="1"/>
  <c r="BD24" i="8"/>
  <c r="BC24" i="8"/>
  <c r="BC25" i="8" s="1"/>
  <c r="BB24" i="8"/>
  <c r="BA24" i="8"/>
  <c r="BA25" i="8" s="1"/>
  <c r="AZ24" i="8"/>
  <c r="AY24" i="8"/>
  <c r="AX24" i="8"/>
  <c r="AX25" i="8" s="1"/>
  <c r="AW24" i="8"/>
  <c r="AW25" i="8" s="1"/>
  <c r="AV24" i="8"/>
  <c r="AU24" i="8"/>
  <c r="AU25" i="8" s="1"/>
  <c r="AT24" i="8"/>
  <c r="AS24" i="8"/>
  <c r="AS25" i="8" s="1"/>
  <c r="AR24" i="8"/>
  <c r="AQ24" i="8"/>
  <c r="AP24" i="8"/>
  <c r="AP25" i="8" s="1"/>
  <c r="AO24" i="8"/>
  <c r="AO25" i="8" s="1"/>
  <c r="AN24" i="8"/>
  <c r="AM24" i="8"/>
  <c r="AM25" i="8" s="1"/>
  <c r="AL24" i="8"/>
  <c r="AK24" i="8"/>
  <c r="AK25" i="8" s="1"/>
  <c r="AJ24" i="8"/>
  <c r="AI24" i="8"/>
  <c r="AH24" i="8"/>
  <c r="AH25" i="8" s="1"/>
  <c r="AG24" i="8"/>
  <c r="AG25" i="8" s="1"/>
  <c r="AF24" i="8"/>
  <c r="AE24" i="8"/>
  <c r="AE25" i="8" s="1"/>
  <c r="AD24" i="8"/>
  <c r="AC24" i="8"/>
  <c r="AC25" i="8" s="1"/>
  <c r="AB24" i="8"/>
  <c r="AA24" i="8"/>
  <c r="Z24" i="8"/>
  <c r="Z25" i="8" s="1"/>
  <c r="Y24" i="8"/>
  <c r="Y25" i="8" s="1"/>
  <c r="X24" i="8"/>
  <c r="W24" i="8"/>
  <c r="W25" i="8" s="1"/>
  <c r="V24" i="8"/>
  <c r="U24" i="8"/>
  <c r="U25" i="8" s="1"/>
  <c r="T24" i="8"/>
  <c r="S24" i="8"/>
  <c r="R24" i="8"/>
  <c r="R25" i="8" s="1"/>
  <c r="Q24" i="8"/>
  <c r="Q25" i="8" s="1"/>
  <c r="P24" i="8"/>
  <c r="P25" i="8" s="1"/>
  <c r="O24" i="8"/>
  <c r="O25" i="8" s="1"/>
  <c r="N24" i="8"/>
  <c r="M24" i="8"/>
  <c r="M25" i="8" s="1"/>
  <c r="L24" i="8"/>
  <c r="K24" i="8"/>
  <c r="J24" i="8"/>
  <c r="J25" i="8" s="1"/>
  <c r="I24" i="8"/>
  <c r="I25" i="8" s="1"/>
  <c r="H24" i="8"/>
  <c r="G24" i="8"/>
  <c r="G25" i="8" s="1"/>
  <c r="F24" i="8"/>
  <c r="E24" i="8"/>
  <c r="E25" i="8" s="1"/>
  <c r="D24" i="8"/>
  <c r="C24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S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CE7" i="8"/>
  <c r="CD7" i="8"/>
  <c r="CC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</calcChain>
</file>

<file path=xl/sharedStrings.xml><?xml version="1.0" encoding="utf-8"?>
<sst xmlns="http://schemas.openxmlformats.org/spreadsheetml/2006/main" count="128" uniqueCount="95">
  <si>
    <t>男性</t>
    <rPh sb="0" eb="2">
      <t>ダンセイ</t>
    </rPh>
    <phoneticPr fontId="1"/>
  </si>
  <si>
    <t>女性</t>
    <rPh sb="0" eb="2">
      <t>ジョセイ</t>
    </rPh>
    <phoneticPr fontId="1"/>
  </si>
  <si>
    <t>1人</t>
    <rPh sb="1" eb="2">
      <t>ニン</t>
    </rPh>
    <phoneticPr fontId="1"/>
  </si>
  <si>
    <t>2人</t>
    <rPh sb="1" eb="2">
      <t>ニン</t>
    </rPh>
    <phoneticPr fontId="1"/>
  </si>
  <si>
    <t>3人</t>
    <rPh sb="1" eb="2">
      <t>ニン</t>
    </rPh>
    <phoneticPr fontId="1"/>
  </si>
  <si>
    <t>4人以上</t>
    <rPh sb="1" eb="4">
      <t>ニンイジョウ</t>
    </rPh>
    <phoneticPr fontId="1"/>
  </si>
  <si>
    <t>良い</t>
    <rPh sb="0" eb="1">
      <t>ヨ</t>
    </rPh>
    <phoneticPr fontId="1"/>
  </si>
  <si>
    <t>普通</t>
    <rPh sb="0" eb="2">
      <t>フツウ</t>
    </rPh>
    <phoneticPr fontId="1"/>
  </si>
  <si>
    <t>良くない</t>
    <rPh sb="0" eb="1">
      <t>ヨ</t>
    </rPh>
    <phoneticPr fontId="1"/>
  </si>
  <si>
    <t>とても　良い</t>
    <rPh sb="4" eb="5">
      <t>ヨ</t>
    </rPh>
    <phoneticPr fontId="1"/>
  </si>
  <si>
    <t>あまり　良くない</t>
    <rPh sb="4" eb="5">
      <t>ヨ</t>
    </rPh>
    <phoneticPr fontId="1"/>
  </si>
  <si>
    <t>働いている（シルバー）</t>
    <rPh sb="0" eb="1">
      <t>ハタラ</t>
    </rPh>
    <phoneticPr fontId="1"/>
  </si>
  <si>
    <t>働いている（シルバー以外）</t>
    <rPh sb="0" eb="1">
      <t>ハタラ</t>
    </rPh>
    <rPh sb="10" eb="12">
      <t>イガイ</t>
    </rPh>
    <phoneticPr fontId="1"/>
  </si>
  <si>
    <t>働いていない</t>
    <rPh sb="0" eb="1">
      <t>ハタラ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</si>
  <si>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</si>
  <si>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</si>
  <si>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</si>
  <si>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</si>
  <si>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5日以上</t>
    <rPh sb="1" eb="2">
      <t>ニチ</t>
    </rPh>
    <rPh sb="2" eb="4">
      <t>イジョウ</t>
    </rPh>
    <phoneticPr fontId="1"/>
  </si>
  <si>
    <t>1時間～　2時間</t>
    <rPh sb="1" eb="3">
      <t>ジカン</t>
    </rPh>
    <rPh sb="6" eb="8">
      <t>ジカン</t>
    </rPh>
    <phoneticPr fontId="1"/>
  </si>
  <si>
    <t>２時間～　3時間</t>
    <rPh sb="1" eb="3">
      <t>ジカン</t>
    </rPh>
    <rPh sb="6" eb="8">
      <t>ジカン</t>
    </rPh>
    <phoneticPr fontId="1"/>
  </si>
  <si>
    <t>３時間～　4時間</t>
    <rPh sb="1" eb="3">
      <t>ジカン</t>
    </rPh>
    <rPh sb="6" eb="8">
      <t>ジカン</t>
    </rPh>
    <phoneticPr fontId="1"/>
  </si>
  <si>
    <t>４時間～　5時間</t>
    <rPh sb="1" eb="3">
      <t>ジカン</t>
    </rPh>
    <rPh sb="6" eb="8">
      <t>ジカン</t>
    </rPh>
    <phoneticPr fontId="1"/>
  </si>
  <si>
    <t>５時間　以上</t>
    <rPh sb="1" eb="3">
      <t>ジカン</t>
    </rPh>
    <rPh sb="4" eb="6">
      <t>イジョウ</t>
    </rPh>
    <phoneticPr fontId="1"/>
  </si>
  <si>
    <t>とても　満足</t>
    <rPh sb="4" eb="6">
      <t>マンゾク</t>
    </rPh>
    <phoneticPr fontId="1"/>
  </si>
  <si>
    <t>やや満足</t>
    <rPh sb="2" eb="4">
      <t>マンゾク</t>
    </rPh>
    <phoneticPr fontId="1"/>
  </si>
  <si>
    <t>どちらともいえない</t>
    <phoneticPr fontId="1"/>
  </si>
  <si>
    <t>あまり満足していない</t>
    <rPh sb="3" eb="5">
      <t>マンゾク</t>
    </rPh>
    <phoneticPr fontId="1"/>
  </si>
  <si>
    <t>全く満足していない</t>
    <rPh sb="0" eb="1">
      <t>マッタ</t>
    </rPh>
    <rPh sb="2" eb="4">
      <t>マンゾク</t>
    </rPh>
    <phoneticPr fontId="1"/>
  </si>
  <si>
    <t>合っている</t>
    <rPh sb="0" eb="1">
      <t>ア</t>
    </rPh>
    <phoneticPr fontId="1"/>
  </si>
  <si>
    <t>合っていない</t>
    <rPh sb="0" eb="1">
      <t>ア</t>
    </rPh>
    <phoneticPr fontId="1"/>
  </si>
  <si>
    <t>健康維持・生活リズム</t>
    <rPh sb="0" eb="4">
      <t>ケンコウイジ</t>
    </rPh>
    <rPh sb="5" eb="7">
      <t>セイカツ</t>
    </rPh>
    <phoneticPr fontId="1"/>
  </si>
  <si>
    <t>収入</t>
    <rPh sb="0" eb="2">
      <t>シュウニュウ</t>
    </rPh>
    <phoneticPr fontId="1"/>
  </si>
  <si>
    <t>生きがい</t>
    <rPh sb="0" eb="1">
      <t>イ</t>
    </rPh>
    <phoneticPr fontId="1"/>
  </si>
  <si>
    <t>社会参加・仲間づくり</t>
    <rPh sb="0" eb="4">
      <t>シャカイサンカ</t>
    </rPh>
    <rPh sb="5" eb="7">
      <t>ナカマ</t>
    </rPh>
    <phoneticPr fontId="1"/>
  </si>
  <si>
    <t>力仕事</t>
    <rPh sb="0" eb="3">
      <t>チカラシゴト</t>
    </rPh>
    <phoneticPr fontId="1"/>
  </si>
  <si>
    <t>長時間労働</t>
    <rPh sb="0" eb="5">
      <t>チョウジカンロウドウ</t>
    </rPh>
    <phoneticPr fontId="1"/>
  </si>
  <si>
    <t>通勤距離</t>
    <rPh sb="0" eb="2">
      <t>ツウキン</t>
    </rPh>
    <rPh sb="2" eb="4">
      <t>キョリ</t>
    </rPh>
    <phoneticPr fontId="1"/>
  </si>
  <si>
    <t>自由時間の優先</t>
    <rPh sb="0" eb="4">
      <t>ジユウジカン</t>
    </rPh>
    <rPh sb="5" eb="7">
      <t>ユウセン</t>
    </rPh>
    <phoneticPr fontId="1"/>
  </si>
  <si>
    <t>業務の習熟</t>
    <rPh sb="0" eb="2">
      <t>ギョウム</t>
    </rPh>
    <rPh sb="3" eb="5">
      <t>シュウジュク</t>
    </rPh>
    <phoneticPr fontId="1"/>
  </si>
  <si>
    <t>人間関係</t>
    <rPh sb="0" eb="4">
      <t>ニンゲンカンケイ</t>
    </rPh>
    <phoneticPr fontId="1"/>
  </si>
  <si>
    <t>経験を活かせる</t>
    <rPh sb="0" eb="2">
      <t>ケイケン</t>
    </rPh>
    <rPh sb="3" eb="4">
      <t>イ</t>
    </rPh>
    <phoneticPr fontId="1"/>
  </si>
  <si>
    <t>新しいことにチャレンジ</t>
    <rPh sb="0" eb="1">
      <t>アタラ</t>
    </rPh>
    <phoneticPr fontId="1"/>
  </si>
  <si>
    <t>シフトの融通</t>
    <rPh sb="4" eb="6">
      <t>ユウヅウ</t>
    </rPh>
    <phoneticPr fontId="1"/>
  </si>
  <si>
    <t>短期</t>
    <rPh sb="0" eb="2">
      <t>タンキ</t>
    </rPh>
    <phoneticPr fontId="1"/>
  </si>
  <si>
    <t>長期</t>
    <rPh sb="0" eb="2">
      <t>チョウキ</t>
    </rPh>
    <phoneticPr fontId="1"/>
  </si>
  <si>
    <t>自宅から近い</t>
    <rPh sb="0" eb="2">
      <t>ジタク</t>
    </rPh>
    <rPh sb="4" eb="5">
      <t>チカ</t>
    </rPh>
    <phoneticPr fontId="1"/>
  </si>
  <si>
    <t>福利厚生</t>
    <rPh sb="0" eb="4">
      <t>フクリコウセイ</t>
    </rPh>
    <phoneticPr fontId="1"/>
  </si>
  <si>
    <t>1万円以内</t>
    <rPh sb="1" eb="5">
      <t>マンエンイナイ</t>
    </rPh>
    <phoneticPr fontId="1"/>
  </si>
  <si>
    <t>1万円～　３万円</t>
    <rPh sb="1" eb="3">
      <t>マンエン</t>
    </rPh>
    <rPh sb="6" eb="8">
      <t>マンエン</t>
    </rPh>
    <phoneticPr fontId="1"/>
  </si>
  <si>
    <t>３万円～５万円</t>
    <rPh sb="1" eb="3">
      <t>マンエン</t>
    </rPh>
    <rPh sb="5" eb="7">
      <t>マンエン</t>
    </rPh>
    <phoneticPr fontId="1"/>
  </si>
  <si>
    <t>５万円～８万円</t>
    <rPh sb="1" eb="3">
      <t>マンエン</t>
    </rPh>
    <rPh sb="5" eb="7">
      <t>マンエン</t>
    </rPh>
    <phoneticPr fontId="1"/>
  </si>
  <si>
    <t>８万円～10万円</t>
    <rPh sb="1" eb="3">
      <t>マンエン</t>
    </rPh>
    <rPh sb="6" eb="8">
      <t>マンエン</t>
    </rPh>
    <phoneticPr fontId="1"/>
  </si>
  <si>
    <t>10万円　以上</t>
    <rPh sb="2" eb="4">
      <t>マンエン</t>
    </rPh>
    <rPh sb="5" eb="7">
      <t>イジョウ</t>
    </rPh>
    <phoneticPr fontId="1"/>
  </si>
  <si>
    <t>同じくらい働いて同様の収入</t>
    <rPh sb="0" eb="1">
      <t>オナ</t>
    </rPh>
    <rPh sb="5" eb="6">
      <t>ハタラ</t>
    </rPh>
    <rPh sb="8" eb="10">
      <t>ドウヨウ</t>
    </rPh>
    <rPh sb="11" eb="13">
      <t>シュウニュウ</t>
    </rPh>
    <phoneticPr fontId="1"/>
  </si>
  <si>
    <t>軽く働いて低めの収入</t>
    <rPh sb="0" eb="1">
      <t>カル</t>
    </rPh>
    <rPh sb="2" eb="3">
      <t>ハタラ</t>
    </rPh>
    <rPh sb="5" eb="6">
      <t>ヒク</t>
    </rPh>
    <rPh sb="8" eb="10">
      <t>シュウニュウ</t>
    </rPh>
    <phoneticPr fontId="1"/>
  </si>
  <si>
    <t>しっかり働いて高い収入</t>
    <rPh sb="4" eb="5">
      <t>ハタラ</t>
    </rPh>
    <rPh sb="7" eb="8">
      <t>タカ</t>
    </rPh>
    <rPh sb="9" eb="11">
      <t>シュウニュウ</t>
    </rPh>
    <phoneticPr fontId="1"/>
  </si>
  <si>
    <t>65歳まで</t>
    <rPh sb="2" eb="3">
      <t>サイ</t>
    </rPh>
    <phoneticPr fontId="1"/>
  </si>
  <si>
    <t>70歳まで</t>
    <rPh sb="2" eb="3">
      <t>サイ</t>
    </rPh>
    <phoneticPr fontId="1"/>
  </si>
  <si>
    <t>75歳まで</t>
    <rPh sb="2" eb="3">
      <t>サイ</t>
    </rPh>
    <phoneticPr fontId="1"/>
  </si>
  <si>
    <t>80歳まで</t>
    <rPh sb="2" eb="3">
      <t>サイ</t>
    </rPh>
    <phoneticPr fontId="1"/>
  </si>
  <si>
    <t>働けるうちまで</t>
    <rPh sb="0" eb="1">
      <t>ハタラ</t>
    </rPh>
    <phoneticPr fontId="1"/>
  </si>
  <si>
    <t>決めていない</t>
    <rPh sb="0" eb="1">
      <t>キ</t>
    </rPh>
    <phoneticPr fontId="1"/>
  </si>
  <si>
    <t>とても思う</t>
    <rPh sb="3" eb="4">
      <t>オモ</t>
    </rPh>
    <phoneticPr fontId="1"/>
  </si>
  <si>
    <t>やや思う</t>
    <rPh sb="2" eb="3">
      <t>オモ</t>
    </rPh>
    <phoneticPr fontId="1"/>
  </si>
  <si>
    <t>あまり思わない</t>
    <rPh sb="3" eb="4">
      <t>オモ</t>
    </rPh>
    <phoneticPr fontId="1"/>
  </si>
  <si>
    <t>全く思わない</t>
    <rPh sb="0" eb="1">
      <t>マッタ</t>
    </rPh>
    <rPh sb="2" eb="3">
      <t>オモ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</si>
  <si>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</si>
  <si>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</si>
  <si>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60～64歳
男34（20）
女22（15）
計56（35）</t>
    <rPh sb="5" eb="6">
      <t>サイ</t>
    </rPh>
    <rPh sb="7" eb="8">
      <t>オトコ</t>
    </rPh>
    <rPh sb="15" eb="16">
      <t>オンナ</t>
    </rPh>
    <rPh sb="23" eb="24">
      <t>ケイ</t>
    </rPh>
    <phoneticPr fontId="1"/>
  </si>
  <si>
    <t>65～69歳
男155（102）
女  83（65）
計238（167）</t>
    <rPh sb="5" eb="6">
      <t>サイ</t>
    </rPh>
    <rPh sb="7" eb="8">
      <t>オトコ</t>
    </rPh>
    <rPh sb="17" eb="18">
      <t>オンナ</t>
    </rPh>
    <rPh sb="27" eb="28">
      <t>ケイ</t>
    </rPh>
    <phoneticPr fontId="1"/>
  </si>
  <si>
    <t>70～74歳
男371（268）
女164（112）
計535（380）</t>
    <rPh sb="5" eb="6">
      <t>サイ</t>
    </rPh>
    <rPh sb="7" eb="8">
      <t>オトコ</t>
    </rPh>
    <rPh sb="17" eb="18">
      <t>オンナ</t>
    </rPh>
    <rPh sb="27" eb="28">
      <t>ケイ</t>
    </rPh>
    <phoneticPr fontId="1"/>
  </si>
  <si>
    <t>75～79歳
男492（371）
女190（139）
計682（510）</t>
    <rPh sb="5" eb="6">
      <t>サイ</t>
    </rPh>
    <rPh sb="7" eb="8">
      <t>オトコ</t>
    </rPh>
    <rPh sb="17" eb="18">
      <t>オンナ</t>
    </rPh>
    <rPh sb="27" eb="28">
      <t>ケイ</t>
    </rPh>
    <phoneticPr fontId="1"/>
  </si>
  <si>
    <t>80歳以上
男247（171）
女  72（46）
計319（217）</t>
    <rPh sb="2" eb="3">
      <t>サイ</t>
    </rPh>
    <rPh sb="3" eb="5">
      <t>イジョウ</t>
    </rPh>
    <rPh sb="6" eb="7">
      <t>オトコ</t>
    </rPh>
    <rPh sb="16" eb="17">
      <t>オンナ</t>
    </rPh>
    <rPh sb="26" eb="27">
      <t>ケイ</t>
    </rPh>
    <phoneticPr fontId="1"/>
  </si>
  <si>
    <t>合計
男1299（932）
女  531（377）
計1830（1309）</t>
    <rPh sb="0" eb="2">
      <t>ゴウケイ</t>
    </rPh>
    <rPh sb="3" eb="4">
      <t>オトコ</t>
    </rPh>
    <rPh sb="14" eb="15">
      <t>オンナ</t>
    </rPh>
    <rPh sb="26" eb="27">
      <t>ケイ</t>
    </rPh>
    <phoneticPr fontId="1"/>
  </si>
  <si>
    <t>　　　　　　項目
※（ ）内の数字は回答者数</t>
    <rPh sb="6" eb="8">
      <t>コウモク</t>
    </rPh>
    <rPh sb="15" eb="16">
      <t>ナイ</t>
    </rPh>
    <rPh sb="17" eb="19">
      <t>スウジ</t>
    </rPh>
    <rPh sb="20" eb="24">
      <t>カイトウシャスウ</t>
    </rPh>
    <phoneticPr fontId="1"/>
  </si>
  <si>
    <t>割合（％）</t>
    <rPh sb="0" eb="2">
      <t>ワリアイ</t>
    </rPh>
    <phoneticPr fontId="1"/>
  </si>
  <si>
    <t>■アンケート調査結果（選択質問）</t>
    <rPh sb="6" eb="8">
      <t>チョウサ</t>
    </rPh>
    <rPh sb="8" eb="10">
      <t>ケッカ</t>
    </rPh>
    <rPh sb="11" eb="15">
      <t>センタクシツモン</t>
    </rPh>
    <phoneticPr fontId="1"/>
  </si>
  <si>
    <t>問3.世帯数</t>
    <rPh sb="0" eb="1">
      <t>トイ</t>
    </rPh>
    <rPh sb="1" eb="6">
      <t>ヒカク</t>
    </rPh>
    <phoneticPr fontId="1"/>
  </si>
  <si>
    <t>問4.現在の健康状態</t>
    <rPh sb="0" eb="1">
      <t>トイ</t>
    </rPh>
    <rPh sb="3" eb="5">
      <t>ゲンザイ</t>
    </rPh>
    <rPh sb="6" eb="10">
      <t>ケンコウジョウタイ</t>
    </rPh>
    <phoneticPr fontId="1"/>
  </si>
  <si>
    <t>問5.現在働いていますか
(複数可)</t>
    <rPh sb="0" eb="1">
      <t>トイ</t>
    </rPh>
    <rPh sb="3" eb="5">
      <t>ゲンザイ</t>
    </rPh>
    <rPh sb="5" eb="6">
      <t>ハタラ</t>
    </rPh>
    <rPh sb="14" eb="16">
      <t>フクスウ</t>
    </rPh>
    <rPh sb="16" eb="17">
      <t>カ</t>
    </rPh>
    <phoneticPr fontId="1"/>
  </si>
  <si>
    <t>問7.1週間の働いている日数</t>
    <rPh sb="0" eb="1">
      <t>トイ</t>
    </rPh>
    <rPh sb="4" eb="6">
      <t>シュウカン</t>
    </rPh>
    <rPh sb="7" eb="8">
      <t>ハタラ</t>
    </rPh>
    <rPh sb="12" eb="14">
      <t>ニッスウ</t>
    </rPh>
    <phoneticPr fontId="1"/>
  </si>
  <si>
    <t>問8.1日の働いている時間</t>
    <rPh sb="0" eb="1">
      <t>トイ</t>
    </rPh>
    <rPh sb="4" eb="5">
      <t>ニチ</t>
    </rPh>
    <rPh sb="6" eb="7">
      <t>ハタラ</t>
    </rPh>
    <rPh sb="11" eb="13">
      <t>ジカン</t>
    </rPh>
    <phoneticPr fontId="1"/>
  </si>
  <si>
    <t>問9.仕事の内容に満足していますか</t>
    <rPh sb="0" eb="1">
      <t>トイ</t>
    </rPh>
    <rPh sb="3" eb="5">
      <t>シゴト</t>
    </rPh>
    <rPh sb="6" eb="8">
      <t>ナイヨウ</t>
    </rPh>
    <rPh sb="9" eb="11">
      <t>マンゾク</t>
    </rPh>
    <phoneticPr fontId="1"/>
  </si>
  <si>
    <t>問10.仕事の量</t>
    <rPh sb="0" eb="1">
      <t>トイ</t>
    </rPh>
    <rPh sb="4" eb="6">
      <t>シゴト</t>
    </rPh>
    <rPh sb="7" eb="8">
      <t>リョウ</t>
    </rPh>
    <phoneticPr fontId="1"/>
  </si>
  <si>
    <t>問11.働きたい理由（複数可）</t>
    <rPh sb="0" eb="1">
      <t>トイ</t>
    </rPh>
    <rPh sb="4" eb="5">
      <t>ハタラ</t>
    </rPh>
    <rPh sb="8" eb="10">
      <t>リユウ</t>
    </rPh>
    <rPh sb="11" eb="13">
      <t>フクスウ</t>
    </rPh>
    <rPh sb="13" eb="14">
      <t>カ</t>
    </rPh>
    <phoneticPr fontId="1"/>
  </si>
  <si>
    <t>問12.不安に感じること（複数可）</t>
    <rPh sb="0" eb="1">
      <t>トイ</t>
    </rPh>
    <rPh sb="4" eb="6">
      <t>フアン</t>
    </rPh>
    <rPh sb="7" eb="8">
      <t>カン</t>
    </rPh>
    <rPh sb="13" eb="15">
      <t>フクスウ</t>
    </rPh>
    <rPh sb="15" eb="16">
      <t>カ</t>
    </rPh>
    <phoneticPr fontId="1"/>
  </si>
  <si>
    <t>問13.働き方の希望（複数可）</t>
    <rPh sb="0" eb="1">
      <t>トイ</t>
    </rPh>
    <rPh sb="4" eb="5">
      <t>ハタラ</t>
    </rPh>
    <rPh sb="6" eb="7">
      <t>カタ</t>
    </rPh>
    <rPh sb="8" eb="10">
      <t>キボウ</t>
    </rPh>
    <rPh sb="11" eb="13">
      <t>フクスウ</t>
    </rPh>
    <rPh sb="13" eb="14">
      <t>カ</t>
    </rPh>
    <phoneticPr fontId="1"/>
  </si>
  <si>
    <t>問14.1週間にどのくらい働きたい</t>
    <rPh sb="0" eb="1">
      <t>トイ</t>
    </rPh>
    <rPh sb="5" eb="7">
      <t>シュウカン</t>
    </rPh>
    <rPh sb="13" eb="14">
      <t>ハタラ</t>
    </rPh>
    <phoneticPr fontId="1"/>
  </si>
  <si>
    <t>問15.1日にどのくらい働きたい</t>
    <rPh sb="0" eb="1">
      <t>トイ</t>
    </rPh>
    <rPh sb="5" eb="6">
      <t>ニチ</t>
    </rPh>
    <rPh sb="12" eb="13">
      <t>ハタラ</t>
    </rPh>
    <phoneticPr fontId="1"/>
  </si>
  <si>
    <t>問16.得たい月収</t>
    <rPh sb="0" eb="1">
      <t>トイ</t>
    </rPh>
    <rPh sb="4" eb="5">
      <t>エ</t>
    </rPh>
    <rPh sb="7" eb="9">
      <t>ゲッシュウ</t>
    </rPh>
    <phoneticPr fontId="1"/>
  </si>
  <si>
    <t>問17.50代以前の働き方との  比較（自由記述有）</t>
    <rPh sb="0" eb="1">
      <t>トイ</t>
    </rPh>
    <rPh sb="6" eb="7">
      <t>ダイ</t>
    </rPh>
    <rPh sb="7" eb="9">
      <t>イゼン</t>
    </rPh>
    <rPh sb="10" eb="11">
      <t>ハタラ</t>
    </rPh>
    <rPh sb="12" eb="13">
      <t>カタ</t>
    </rPh>
    <rPh sb="17" eb="19">
      <t>ヒカク</t>
    </rPh>
    <rPh sb="20" eb="22">
      <t>ジユウ</t>
    </rPh>
    <rPh sb="22" eb="24">
      <t>キジュツ</t>
    </rPh>
    <rPh sb="24" eb="25">
      <t>アリ</t>
    </rPh>
    <phoneticPr fontId="1"/>
  </si>
  <si>
    <t>問19.何歳まで働きたいですか</t>
    <rPh sb="0" eb="1">
      <t>トイ</t>
    </rPh>
    <rPh sb="4" eb="6">
      <t>ナンサイ</t>
    </rPh>
    <rPh sb="8" eb="9">
      <t>ハタラ</t>
    </rPh>
    <phoneticPr fontId="1"/>
  </si>
  <si>
    <t>問20.現物支給</t>
    <rPh sb="0" eb="1">
      <t>トイ</t>
    </rPh>
    <rPh sb="4" eb="6">
      <t>ゲンブツ</t>
    </rPh>
    <rPh sb="6" eb="8">
      <t>シキュウ</t>
    </rPh>
    <phoneticPr fontId="1"/>
  </si>
  <si>
    <t>問21.金銭報酬が少ない</t>
    <rPh sb="0" eb="1">
      <t>トイ</t>
    </rPh>
    <rPh sb="4" eb="8">
      <t>キンセンホウシュウ</t>
    </rPh>
    <rPh sb="9" eb="10">
      <t>スク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</si>
</sst>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double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double">
        <color auto="1"/>
      </top>
      <bottom style="thick">
        <color auto="1"/>
      </bottom>
      <diagonal/>
    </border>
    <border>
      <left/>
      <right style="thin">
        <color auto="1"/>
      </right>
      <top style="double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  <border>
      <left/>
      <right style="thin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4" xfId="0" applyFont="1" applyBorder="1"/>
    <xf numFmtId="0" fontId="2" fillId="0" borderId="13" xfId="0" applyFont="1" applyBorder="1"/>
    <xf numFmtId="0" fontId="2" fillId="0" borderId="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vertical="center"/>
    </xf>
    <xf numFmtId="176" fontId="2" fillId="0" borderId="8" xfId="0" applyNumberFormat="1" applyFont="1" applyBorder="1"/>
    <xf numFmtId="0" fontId="2" fillId="0" borderId="18" xfId="0" applyFont="1" applyBorder="1"/>
    <xf numFmtId="0" fontId="2" fillId="0" borderId="12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7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16" xfId="0" applyFont="1" applyBorder="1"/>
    <xf numFmtId="0" fontId="2" fillId="0" borderId="6" xfId="0" applyFont="1" applyBorder="1"/>
    <xf numFmtId="0" fontId="2" fillId="0" borderId="1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25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9" xfId="0" applyNumberFormat="1" applyFont="1" applyBorder="1"/>
    <xf numFmtId="176" fontId="2" fillId="0" borderId="10" xfId="0" applyNumberFormat="1" applyFont="1" applyBorder="1"/>
    <xf numFmtId="0" fontId="2" fillId="0" borderId="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176" fontId="2" fillId="0" borderId="39" xfId="0" applyNumberFormat="1" applyFont="1" applyBorder="1"/>
    <xf numFmtId="0" fontId="2" fillId="0" borderId="42" xfId="0" applyFont="1" applyBorder="1" applyAlignment="1">
      <alignment vertical="center" wrapText="1"/>
    </xf>
    <xf numFmtId="176" fontId="2" fillId="0" borderId="43" xfId="0" applyNumberFormat="1" applyFont="1" applyBorder="1"/>
    <xf numFmtId="176" fontId="2" fillId="0" borderId="44" xfId="0" applyNumberFormat="1" applyFont="1" applyBorder="1"/>
    <xf numFmtId="176" fontId="2" fillId="0" borderId="42" xfId="0" applyNumberFormat="1" applyFont="1" applyBorder="1"/>
    <xf numFmtId="176" fontId="2" fillId="0" borderId="45" xfId="0" applyNumberFormat="1" applyFont="1" applyBorder="1"/>
    <xf numFmtId="0" fontId="2" fillId="0" borderId="47" xfId="0" applyFont="1" applyBorder="1" applyAlignment="1">
      <alignment vertical="center"/>
    </xf>
    <xf numFmtId="0" fontId="2" fillId="0" borderId="48" xfId="0" applyFont="1" applyBorder="1"/>
    <xf numFmtId="0" fontId="2" fillId="0" borderId="49" xfId="0" applyFont="1" applyBorder="1"/>
    <xf numFmtId="0" fontId="2" fillId="0" borderId="50" xfId="0" applyFont="1" applyBorder="1"/>
    <xf numFmtId="0" fontId="2" fillId="0" borderId="51" xfId="0" applyFont="1" applyBorder="1"/>
    <xf numFmtId="0" fontId="2" fillId="0" borderId="47" xfId="0" applyFont="1" applyBorder="1"/>
    <xf numFmtId="0" fontId="2" fillId="0" borderId="52" xfId="0" applyFont="1" applyBorder="1"/>
    <xf numFmtId="0" fontId="2" fillId="0" borderId="42" xfId="0" applyFont="1" applyBorder="1" applyAlignment="1">
      <alignment vertical="center"/>
    </xf>
    <xf numFmtId="176" fontId="2" fillId="0" borderId="54" xfId="0" applyNumberFormat="1" applyFont="1" applyBorder="1"/>
    <xf numFmtId="176" fontId="2" fillId="0" borderId="55" xfId="0" applyNumberFormat="1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0" fontId="2" fillId="0" borderId="61" xfId="0" applyFont="1" applyBorder="1"/>
    <xf numFmtId="0" fontId="2" fillId="0" borderId="63" xfId="0" applyFont="1" applyBorder="1"/>
    <xf numFmtId="176" fontId="2" fillId="2" borderId="44" xfId="0" applyNumberFormat="1" applyFont="1" applyFill="1" applyBorder="1"/>
    <xf numFmtId="176" fontId="2" fillId="2" borderId="9" xfId="0" applyNumberFormat="1" applyFont="1" applyFill="1" applyBorder="1"/>
    <xf numFmtId="176" fontId="2" fillId="2" borderId="55" xfId="0" applyNumberFormat="1" applyFont="1" applyFill="1" applyBorder="1"/>
    <xf numFmtId="176" fontId="2" fillId="2" borderId="8" xfId="0" applyNumberFormat="1" applyFont="1" applyFill="1" applyBorder="1"/>
    <xf numFmtId="176" fontId="2" fillId="2" borderId="43" xfId="0" applyNumberFormat="1" applyFont="1" applyFill="1" applyBorder="1"/>
    <xf numFmtId="176" fontId="2" fillId="0" borderId="64" xfId="0" applyNumberFormat="1" applyFont="1" applyBorder="1"/>
    <xf numFmtId="176" fontId="2" fillId="0" borderId="65" xfId="0" applyNumberFormat="1" applyFont="1" applyBorder="1"/>
    <xf numFmtId="0" fontId="3" fillId="0" borderId="35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26" xfId="0" applyFont="1" applyBorder="1" applyAlignment="1">
      <alignment horizontal="left" wrapText="1"/>
    </xf>
    <xf numFmtId="0" fontId="3" fillId="0" borderId="27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2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8D309-4A60-4856-B0BE-8C22DAC2D1B3}">
  <dimension ref="A1:CO26"/>
  <sheetViews>
    <sheetView tabSelected="1" topLeftCell="BA1" zoomScale="75" zoomScaleNormal="75" zoomScaleSheetLayoutView="40" workbookViewId="0">
      <selection activeCell="CA2" sqref="CA2:CE2"/>
    </sheetView>
  </sheetViews>
  <sheetFormatPr defaultRowHeight="14.4"/>
  <cols>
    <col min="1" max="1" width="30.59765625" style="1" customWidth="1"/>
    <col min="2" max="2" width="13.69921875" style="1" bestFit="1" customWidth="1"/>
    <col min="3" max="47" width="8.69921875" style="1" customWidth="1"/>
    <col min="48" max="16384" width="8.796875" style="1"/>
  </cols>
  <sheetData>
    <row r="1" spans="1:93" ht="24.6" customHeight="1" thickBot="1">
      <c r="A1" s="16" t="s">
        <v>77</v>
      </c>
    </row>
    <row r="2" spans="1:93" ht="40.799999999999997" customHeight="1" thickTop="1">
      <c r="A2" s="92" t="s">
        <v>75</v>
      </c>
      <c r="B2" s="93"/>
      <c r="C2" s="83" t="s">
        <v>78</v>
      </c>
      <c r="D2" s="84"/>
      <c r="E2" s="84"/>
      <c r="F2" s="85"/>
      <c r="G2" s="89" t="s">
        <v>79</v>
      </c>
      <c r="H2" s="84"/>
      <c r="I2" s="84"/>
      <c r="J2" s="84"/>
      <c r="K2" s="90"/>
      <c r="L2" s="96" t="s">
        <v>80</v>
      </c>
      <c r="M2" s="84"/>
      <c r="N2" s="85"/>
      <c r="O2" s="89" t="s">
        <v>81</v>
      </c>
      <c r="P2" s="84"/>
      <c r="Q2" s="84"/>
      <c r="R2" s="84"/>
      <c r="S2" s="90"/>
      <c r="T2" s="83" t="s">
        <v>82</v>
      </c>
      <c r="U2" s="84"/>
      <c r="V2" s="84"/>
      <c r="W2" s="84"/>
      <c r="X2" s="85"/>
      <c r="Y2" s="83" t="s">
        <v>83</v>
      </c>
      <c r="Z2" s="84"/>
      <c r="AA2" s="84"/>
      <c r="AB2" s="84"/>
      <c r="AC2" s="85"/>
      <c r="AD2" s="83" t="s">
        <v>84</v>
      </c>
      <c r="AE2" s="85"/>
      <c r="AF2" s="83" t="s">
        <v>85</v>
      </c>
      <c r="AG2" s="84"/>
      <c r="AH2" s="84"/>
      <c r="AI2" s="84"/>
      <c r="AJ2" s="83" t="s">
        <v>86</v>
      </c>
      <c r="AK2" s="84"/>
      <c r="AL2" s="84"/>
      <c r="AM2" s="84"/>
      <c r="AN2" s="84"/>
      <c r="AO2" s="85"/>
      <c r="AP2" s="89" t="s">
        <v>87</v>
      </c>
      <c r="AQ2" s="84"/>
      <c r="AR2" s="84"/>
      <c r="AS2" s="84"/>
      <c r="AT2" s="84"/>
      <c r="AU2" s="84"/>
      <c r="AV2" s="84"/>
      <c r="AW2" s="83" t="s">
        <v>88</v>
      </c>
      <c r="AX2" s="84"/>
      <c r="AY2" s="84"/>
      <c r="AZ2" s="84"/>
      <c r="BA2" s="85"/>
      <c r="BB2" s="83" t="s">
        <v>89</v>
      </c>
      <c r="BC2" s="84"/>
      <c r="BD2" s="84"/>
      <c r="BE2" s="84"/>
      <c r="BF2" s="85"/>
      <c r="BG2" s="83" t="s">
        <v>90</v>
      </c>
      <c r="BH2" s="84"/>
      <c r="BI2" s="84"/>
      <c r="BJ2" s="84"/>
      <c r="BK2" s="84"/>
      <c r="BL2" s="85"/>
      <c r="BM2" s="86" t="s">
        <v>91</v>
      </c>
      <c r="BN2" s="87"/>
      <c r="BO2" s="88"/>
      <c r="BP2" s="83" t="s">
        <v>92</v>
      </c>
      <c r="BQ2" s="84"/>
      <c r="BR2" s="84"/>
      <c r="BS2" s="84"/>
      <c r="BT2" s="84"/>
      <c r="BU2" s="85"/>
      <c r="BV2" s="89" t="s">
        <v>93</v>
      </c>
      <c r="BW2" s="84"/>
      <c r="BX2" s="84"/>
      <c r="BY2" s="84"/>
      <c r="BZ2" s="90"/>
      <c r="CA2" s="83" t="s">
        <v>94</v>
      </c>
      <c r="CB2" s="84"/>
      <c r="CC2" s="84"/>
      <c r="CD2" s="84"/>
      <c r="CE2" s="91"/>
      <c r="CG2" s="78"/>
      <c r="CH2" s="78"/>
      <c r="CI2" s="78"/>
      <c r="CJ2" s="78"/>
      <c r="CK2" s="78"/>
      <c r="CL2" s="2"/>
    </row>
    <row r="3" spans="1:93" ht="73.8" customHeight="1" thickBot="1">
      <c r="A3" s="94"/>
      <c r="B3" s="95"/>
      <c r="C3" s="3" t="s">
        <v>2</v>
      </c>
      <c r="D3" s="4" t="s">
        <v>3</v>
      </c>
      <c r="E3" s="4" t="s">
        <v>4</v>
      </c>
      <c r="F3" s="5" t="s">
        <v>5</v>
      </c>
      <c r="G3" s="6" t="s">
        <v>9</v>
      </c>
      <c r="H3" s="4" t="s">
        <v>6</v>
      </c>
      <c r="I3" s="4" t="s">
        <v>7</v>
      </c>
      <c r="J3" s="4" t="s">
        <v>10</v>
      </c>
      <c r="K3" s="7" t="s">
        <v>8</v>
      </c>
      <c r="L3" s="3" t="s">
        <v>11</v>
      </c>
      <c r="M3" s="4" t="s">
        <v>12</v>
      </c>
      <c r="N3" s="5" t="s">
        <v>13</v>
      </c>
      <c r="O3" s="6" t="s">
        <v>14</v>
      </c>
      <c r="P3" s="4" t="s">
        <v>15</v>
      </c>
      <c r="Q3" s="4" t="s">
        <v>16</v>
      </c>
      <c r="R3" s="4" t="s">
        <v>17</v>
      </c>
      <c r="S3" s="7" t="s">
        <v>18</v>
      </c>
      <c r="T3" s="3" t="s">
        <v>19</v>
      </c>
      <c r="U3" s="4" t="s">
        <v>20</v>
      </c>
      <c r="V3" s="4" t="s">
        <v>21</v>
      </c>
      <c r="W3" s="4" t="s">
        <v>22</v>
      </c>
      <c r="X3" s="5" t="s">
        <v>23</v>
      </c>
      <c r="Y3" s="3" t="s">
        <v>24</v>
      </c>
      <c r="Z3" s="4" t="s">
        <v>25</v>
      </c>
      <c r="AA3" s="4" t="s">
        <v>26</v>
      </c>
      <c r="AB3" s="4" t="s">
        <v>27</v>
      </c>
      <c r="AC3" s="5" t="s">
        <v>28</v>
      </c>
      <c r="AD3" s="3" t="s">
        <v>29</v>
      </c>
      <c r="AE3" s="5" t="s">
        <v>30</v>
      </c>
      <c r="AF3" s="3" t="s">
        <v>32</v>
      </c>
      <c r="AG3" s="4" t="s">
        <v>31</v>
      </c>
      <c r="AH3" s="4" t="s">
        <v>33</v>
      </c>
      <c r="AI3" s="4" t="s">
        <v>34</v>
      </c>
      <c r="AJ3" s="3" t="s">
        <v>35</v>
      </c>
      <c r="AK3" s="4" t="s">
        <v>36</v>
      </c>
      <c r="AL3" s="4" t="s">
        <v>37</v>
      </c>
      <c r="AM3" s="4" t="s">
        <v>38</v>
      </c>
      <c r="AN3" s="4" t="s">
        <v>39</v>
      </c>
      <c r="AO3" s="5" t="s">
        <v>40</v>
      </c>
      <c r="AP3" s="6" t="s">
        <v>41</v>
      </c>
      <c r="AQ3" s="4" t="s">
        <v>42</v>
      </c>
      <c r="AR3" s="4" t="s">
        <v>43</v>
      </c>
      <c r="AS3" s="4" t="s">
        <v>44</v>
      </c>
      <c r="AT3" s="4" t="s">
        <v>45</v>
      </c>
      <c r="AU3" s="4" t="s">
        <v>46</v>
      </c>
      <c r="AV3" s="4" t="s">
        <v>47</v>
      </c>
      <c r="AW3" s="3" t="s">
        <v>14</v>
      </c>
      <c r="AX3" s="4" t="s">
        <v>15</v>
      </c>
      <c r="AY3" s="4" t="s">
        <v>16</v>
      </c>
      <c r="AZ3" s="4" t="s">
        <v>17</v>
      </c>
      <c r="BA3" s="5" t="s">
        <v>18</v>
      </c>
      <c r="BB3" s="3" t="s">
        <v>19</v>
      </c>
      <c r="BC3" s="4" t="s">
        <v>20</v>
      </c>
      <c r="BD3" s="4" t="s">
        <v>21</v>
      </c>
      <c r="BE3" s="4" t="s">
        <v>22</v>
      </c>
      <c r="BF3" s="5" t="s">
        <v>23</v>
      </c>
      <c r="BG3" s="3" t="s">
        <v>48</v>
      </c>
      <c r="BH3" s="4" t="s">
        <v>49</v>
      </c>
      <c r="BI3" s="4" t="s">
        <v>50</v>
      </c>
      <c r="BJ3" s="4" t="s">
        <v>51</v>
      </c>
      <c r="BK3" s="4" t="s">
        <v>52</v>
      </c>
      <c r="BL3" s="5" t="s">
        <v>53</v>
      </c>
      <c r="BM3" s="6" t="s">
        <v>54</v>
      </c>
      <c r="BN3" s="4" t="s">
        <v>55</v>
      </c>
      <c r="BO3" s="7" t="s">
        <v>56</v>
      </c>
      <c r="BP3" s="3" t="s">
        <v>57</v>
      </c>
      <c r="BQ3" s="4" t="s">
        <v>58</v>
      </c>
      <c r="BR3" s="4" t="s">
        <v>59</v>
      </c>
      <c r="BS3" s="4" t="s">
        <v>60</v>
      </c>
      <c r="BT3" s="4" t="s">
        <v>61</v>
      </c>
      <c r="BU3" s="5" t="s">
        <v>62</v>
      </c>
      <c r="BV3" s="6" t="s">
        <v>63</v>
      </c>
      <c r="BW3" s="4" t="s">
        <v>64</v>
      </c>
      <c r="BX3" s="4" t="s">
        <v>26</v>
      </c>
      <c r="BY3" s="4" t="s">
        <v>65</v>
      </c>
      <c r="BZ3" s="7" t="s">
        <v>66</v>
      </c>
      <c r="CA3" s="3" t="s">
        <v>63</v>
      </c>
      <c r="CB3" s="4" t="s">
        <v>64</v>
      </c>
      <c r="CC3" s="4" t="s">
        <v>26</v>
      </c>
      <c r="CD3" s="4" t="s">
        <v>65</v>
      </c>
      <c r="CE3" s="40" t="s">
        <v>66</v>
      </c>
      <c r="CF3" s="8"/>
      <c r="CG3" s="79"/>
      <c r="CH3" s="79"/>
      <c r="CI3" s="79"/>
      <c r="CJ3" s="79"/>
      <c r="CK3" s="79"/>
      <c r="CL3" s="79"/>
      <c r="CM3" s="9"/>
      <c r="CN3" s="9"/>
      <c r="CO3" s="9"/>
    </row>
    <row r="4" spans="1:93" ht="45" customHeight="1" thickTop="1">
      <c r="A4" s="80" t="s">
        <v>69</v>
      </c>
      <c r="B4" s="50" t="s">
        <v>0</v>
      </c>
      <c r="C4" s="51">
        <v>5</v>
      </c>
      <c r="D4" s="52">
        <v>6</v>
      </c>
      <c r="E4" s="52">
        <v>8</v>
      </c>
      <c r="F4" s="53">
        <v>1</v>
      </c>
      <c r="G4" s="54">
        <v>5</v>
      </c>
      <c r="H4" s="52">
        <v>5</v>
      </c>
      <c r="I4" s="52">
        <v>5</v>
      </c>
      <c r="J4" s="52">
        <v>4</v>
      </c>
      <c r="K4" s="55">
        <v>0</v>
      </c>
      <c r="L4" s="51">
        <v>10</v>
      </c>
      <c r="M4" s="52">
        <v>8</v>
      </c>
      <c r="N4" s="53">
        <v>4</v>
      </c>
      <c r="O4" s="54">
        <v>0</v>
      </c>
      <c r="P4" s="52">
        <v>1</v>
      </c>
      <c r="Q4" s="52">
        <v>4</v>
      </c>
      <c r="R4" s="52">
        <v>6</v>
      </c>
      <c r="S4" s="55">
        <v>5</v>
      </c>
      <c r="T4" s="51">
        <v>0</v>
      </c>
      <c r="U4" s="52">
        <v>2</v>
      </c>
      <c r="V4" s="52">
        <v>7</v>
      </c>
      <c r="W4" s="52">
        <v>3</v>
      </c>
      <c r="X4" s="53">
        <v>4</v>
      </c>
      <c r="Y4" s="51">
        <v>5</v>
      </c>
      <c r="Z4" s="52">
        <v>3</v>
      </c>
      <c r="AA4" s="52">
        <v>5</v>
      </c>
      <c r="AB4" s="52">
        <v>2</v>
      </c>
      <c r="AC4" s="53">
        <v>0</v>
      </c>
      <c r="AD4" s="51">
        <v>17</v>
      </c>
      <c r="AE4" s="53">
        <v>3</v>
      </c>
      <c r="AF4" s="51">
        <v>14</v>
      </c>
      <c r="AG4" s="52">
        <v>15</v>
      </c>
      <c r="AH4" s="52">
        <v>6</v>
      </c>
      <c r="AI4" s="52">
        <v>5</v>
      </c>
      <c r="AJ4" s="51">
        <v>9</v>
      </c>
      <c r="AK4" s="52">
        <v>12</v>
      </c>
      <c r="AL4" s="52">
        <v>4</v>
      </c>
      <c r="AM4" s="52">
        <v>6</v>
      </c>
      <c r="AN4" s="52">
        <v>4</v>
      </c>
      <c r="AO4" s="53">
        <v>6</v>
      </c>
      <c r="AP4" s="54">
        <v>10</v>
      </c>
      <c r="AQ4" s="52">
        <v>6</v>
      </c>
      <c r="AR4" s="52">
        <v>14</v>
      </c>
      <c r="AS4" s="52">
        <v>2</v>
      </c>
      <c r="AT4" s="52">
        <v>4</v>
      </c>
      <c r="AU4" s="52">
        <v>14</v>
      </c>
      <c r="AV4" s="52">
        <v>1</v>
      </c>
      <c r="AW4" s="51">
        <v>0</v>
      </c>
      <c r="AX4" s="52">
        <v>3</v>
      </c>
      <c r="AY4" s="52">
        <v>6</v>
      </c>
      <c r="AZ4" s="52">
        <v>8</v>
      </c>
      <c r="BA4" s="53">
        <v>2</v>
      </c>
      <c r="BB4" s="51">
        <v>0</v>
      </c>
      <c r="BC4" s="52">
        <v>3</v>
      </c>
      <c r="BD4" s="52">
        <v>7</v>
      </c>
      <c r="BE4" s="52">
        <v>6</v>
      </c>
      <c r="BF4" s="53">
        <v>3</v>
      </c>
      <c r="BG4" s="51">
        <v>0</v>
      </c>
      <c r="BH4" s="52">
        <v>2</v>
      </c>
      <c r="BI4" s="52">
        <v>2</v>
      </c>
      <c r="BJ4" s="52">
        <v>7</v>
      </c>
      <c r="BK4" s="52">
        <v>1</v>
      </c>
      <c r="BL4" s="53">
        <v>4</v>
      </c>
      <c r="BM4" s="54">
        <v>1</v>
      </c>
      <c r="BN4" s="52">
        <v>17</v>
      </c>
      <c r="BO4" s="55">
        <v>2</v>
      </c>
      <c r="BP4" s="51">
        <v>2</v>
      </c>
      <c r="BQ4" s="52">
        <v>5</v>
      </c>
      <c r="BR4" s="52">
        <v>1</v>
      </c>
      <c r="BS4" s="52">
        <v>0</v>
      </c>
      <c r="BT4" s="52">
        <v>9</v>
      </c>
      <c r="BU4" s="53">
        <v>3</v>
      </c>
      <c r="BV4" s="54">
        <v>0</v>
      </c>
      <c r="BW4" s="52">
        <v>0</v>
      </c>
      <c r="BX4" s="52">
        <v>8</v>
      </c>
      <c r="BY4" s="52">
        <v>7</v>
      </c>
      <c r="BZ4" s="55">
        <v>5</v>
      </c>
      <c r="CA4" s="51">
        <v>3</v>
      </c>
      <c r="CB4" s="52">
        <v>3</v>
      </c>
      <c r="CC4" s="52">
        <v>7</v>
      </c>
      <c r="CD4" s="52">
        <v>3</v>
      </c>
      <c r="CE4" s="56">
        <v>3</v>
      </c>
      <c r="CG4" s="79"/>
      <c r="CH4" s="79"/>
      <c r="CI4" s="79"/>
      <c r="CJ4" s="79"/>
      <c r="CK4" s="79"/>
      <c r="CL4" s="79"/>
    </row>
    <row r="5" spans="1:93" ht="45" customHeight="1">
      <c r="A5" s="74"/>
      <c r="B5" s="34" t="s">
        <v>1</v>
      </c>
      <c r="C5" s="25">
        <v>4</v>
      </c>
      <c r="D5" s="26">
        <v>7</v>
      </c>
      <c r="E5" s="26">
        <v>2</v>
      </c>
      <c r="F5" s="27">
        <v>2</v>
      </c>
      <c r="G5" s="28">
        <v>3</v>
      </c>
      <c r="H5" s="26">
        <v>5</v>
      </c>
      <c r="I5" s="26">
        <v>6</v>
      </c>
      <c r="J5" s="26">
        <v>0</v>
      </c>
      <c r="K5" s="29">
        <v>1</v>
      </c>
      <c r="L5" s="25">
        <v>9</v>
      </c>
      <c r="M5" s="26">
        <v>3</v>
      </c>
      <c r="N5" s="27">
        <v>3</v>
      </c>
      <c r="O5" s="28">
        <v>0</v>
      </c>
      <c r="P5" s="26">
        <v>1</v>
      </c>
      <c r="Q5" s="26">
        <v>7</v>
      </c>
      <c r="R5" s="26">
        <v>2</v>
      </c>
      <c r="S5" s="29">
        <v>2</v>
      </c>
      <c r="T5" s="25">
        <v>0</v>
      </c>
      <c r="U5" s="26">
        <v>2</v>
      </c>
      <c r="V5" s="26">
        <v>2</v>
      </c>
      <c r="W5" s="26">
        <v>5</v>
      </c>
      <c r="X5" s="27">
        <v>3</v>
      </c>
      <c r="Y5" s="25">
        <v>8</v>
      </c>
      <c r="Z5" s="26">
        <v>2</v>
      </c>
      <c r="AA5" s="26">
        <v>2</v>
      </c>
      <c r="AB5" s="26">
        <v>0</v>
      </c>
      <c r="AC5" s="27">
        <v>0</v>
      </c>
      <c r="AD5" s="25">
        <v>11</v>
      </c>
      <c r="AE5" s="27">
        <v>1</v>
      </c>
      <c r="AF5" s="25">
        <v>12</v>
      </c>
      <c r="AG5" s="26">
        <v>15</v>
      </c>
      <c r="AH5" s="26">
        <v>5</v>
      </c>
      <c r="AI5" s="26">
        <v>8</v>
      </c>
      <c r="AJ5" s="25">
        <v>7</v>
      </c>
      <c r="AK5" s="26">
        <v>6</v>
      </c>
      <c r="AL5" s="26">
        <v>3</v>
      </c>
      <c r="AM5" s="26">
        <v>2</v>
      </c>
      <c r="AN5" s="26">
        <v>5</v>
      </c>
      <c r="AO5" s="27">
        <v>3</v>
      </c>
      <c r="AP5" s="28">
        <v>4</v>
      </c>
      <c r="AQ5" s="26">
        <v>6</v>
      </c>
      <c r="AR5" s="26">
        <v>12</v>
      </c>
      <c r="AS5" s="26">
        <v>1</v>
      </c>
      <c r="AT5" s="26">
        <v>5</v>
      </c>
      <c r="AU5" s="26">
        <v>12</v>
      </c>
      <c r="AV5" s="26">
        <v>0</v>
      </c>
      <c r="AW5" s="25">
        <v>0</v>
      </c>
      <c r="AX5" s="26">
        <v>1</v>
      </c>
      <c r="AY5" s="26">
        <v>6</v>
      </c>
      <c r="AZ5" s="26">
        <v>7</v>
      </c>
      <c r="BA5" s="27">
        <v>1</v>
      </c>
      <c r="BB5" s="25">
        <v>0</v>
      </c>
      <c r="BC5" s="26">
        <v>1</v>
      </c>
      <c r="BD5" s="26">
        <v>4</v>
      </c>
      <c r="BE5" s="26">
        <v>8</v>
      </c>
      <c r="BF5" s="27">
        <v>2</v>
      </c>
      <c r="BG5" s="25">
        <v>0</v>
      </c>
      <c r="BH5" s="26">
        <v>0</v>
      </c>
      <c r="BI5" s="26">
        <v>5</v>
      </c>
      <c r="BJ5" s="26">
        <v>7</v>
      </c>
      <c r="BK5" s="26">
        <v>1</v>
      </c>
      <c r="BL5" s="27">
        <v>2</v>
      </c>
      <c r="BM5" s="28">
        <v>4</v>
      </c>
      <c r="BN5" s="26">
        <v>10</v>
      </c>
      <c r="BO5" s="29">
        <v>1</v>
      </c>
      <c r="BP5" s="25">
        <v>0</v>
      </c>
      <c r="BQ5" s="26">
        <v>1</v>
      </c>
      <c r="BR5" s="26">
        <v>2</v>
      </c>
      <c r="BS5" s="26">
        <v>0</v>
      </c>
      <c r="BT5" s="26">
        <v>7</v>
      </c>
      <c r="BU5" s="27">
        <v>4</v>
      </c>
      <c r="BV5" s="28">
        <v>0</v>
      </c>
      <c r="BW5" s="26">
        <v>0</v>
      </c>
      <c r="BX5" s="26">
        <v>4</v>
      </c>
      <c r="BY5" s="26">
        <v>6</v>
      </c>
      <c r="BZ5" s="29">
        <v>4</v>
      </c>
      <c r="CA5" s="25">
        <v>1</v>
      </c>
      <c r="CB5" s="26">
        <v>0</v>
      </c>
      <c r="CC5" s="26">
        <v>4</v>
      </c>
      <c r="CD5" s="26">
        <v>7</v>
      </c>
      <c r="CE5" s="41">
        <v>2</v>
      </c>
      <c r="CG5" s="79"/>
      <c r="CH5" s="79"/>
      <c r="CI5" s="79"/>
      <c r="CJ5" s="79"/>
      <c r="CK5" s="79"/>
      <c r="CL5" s="79"/>
    </row>
    <row r="6" spans="1:93" ht="45" customHeight="1" thickBot="1">
      <c r="A6" s="74"/>
      <c r="B6" s="35" t="s">
        <v>67</v>
      </c>
      <c r="C6" s="21">
        <f t="shared" ref="C6:AH6" si="0">SUM(C4:C5)</f>
        <v>9</v>
      </c>
      <c r="D6" s="22">
        <f t="shared" si="0"/>
        <v>13</v>
      </c>
      <c r="E6" s="22">
        <f t="shared" si="0"/>
        <v>10</v>
      </c>
      <c r="F6" s="23">
        <f t="shared" si="0"/>
        <v>3</v>
      </c>
      <c r="G6" s="21">
        <f t="shared" si="0"/>
        <v>8</v>
      </c>
      <c r="H6" s="22">
        <f t="shared" si="0"/>
        <v>10</v>
      </c>
      <c r="I6" s="22">
        <f t="shared" si="0"/>
        <v>11</v>
      </c>
      <c r="J6" s="22">
        <f t="shared" si="0"/>
        <v>4</v>
      </c>
      <c r="K6" s="23">
        <f t="shared" si="0"/>
        <v>1</v>
      </c>
      <c r="L6" s="21">
        <f t="shared" si="0"/>
        <v>19</v>
      </c>
      <c r="M6" s="22">
        <f t="shared" si="0"/>
        <v>11</v>
      </c>
      <c r="N6" s="23">
        <f t="shared" si="0"/>
        <v>7</v>
      </c>
      <c r="O6" s="21">
        <f t="shared" si="0"/>
        <v>0</v>
      </c>
      <c r="P6" s="22">
        <f t="shared" si="0"/>
        <v>2</v>
      </c>
      <c r="Q6" s="22">
        <f t="shared" si="0"/>
        <v>11</v>
      </c>
      <c r="R6" s="22">
        <f t="shared" si="0"/>
        <v>8</v>
      </c>
      <c r="S6" s="23">
        <f t="shared" si="0"/>
        <v>7</v>
      </c>
      <c r="T6" s="21">
        <f t="shared" si="0"/>
        <v>0</v>
      </c>
      <c r="U6" s="22">
        <f t="shared" si="0"/>
        <v>4</v>
      </c>
      <c r="V6" s="22">
        <f t="shared" si="0"/>
        <v>9</v>
      </c>
      <c r="W6" s="22">
        <f t="shared" si="0"/>
        <v>8</v>
      </c>
      <c r="X6" s="23">
        <f t="shared" si="0"/>
        <v>7</v>
      </c>
      <c r="Y6" s="21">
        <f t="shared" si="0"/>
        <v>13</v>
      </c>
      <c r="Z6" s="22">
        <f t="shared" si="0"/>
        <v>5</v>
      </c>
      <c r="AA6" s="22">
        <f t="shared" si="0"/>
        <v>7</v>
      </c>
      <c r="AB6" s="22">
        <f t="shared" si="0"/>
        <v>2</v>
      </c>
      <c r="AC6" s="23">
        <f t="shared" si="0"/>
        <v>0</v>
      </c>
      <c r="AD6" s="21">
        <f t="shared" si="0"/>
        <v>28</v>
      </c>
      <c r="AE6" s="23">
        <f t="shared" si="0"/>
        <v>4</v>
      </c>
      <c r="AF6" s="21">
        <f t="shared" si="0"/>
        <v>26</v>
      </c>
      <c r="AG6" s="22">
        <f t="shared" si="0"/>
        <v>30</v>
      </c>
      <c r="AH6" s="22">
        <f t="shared" si="0"/>
        <v>11</v>
      </c>
      <c r="AI6" s="22">
        <f t="shared" ref="AI6:CE6" si="1">SUM(AI4:AI5)</f>
        <v>13</v>
      </c>
      <c r="AJ6" s="21">
        <f t="shared" si="1"/>
        <v>16</v>
      </c>
      <c r="AK6" s="22">
        <f t="shared" si="1"/>
        <v>18</v>
      </c>
      <c r="AL6" s="22">
        <f t="shared" si="1"/>
        <v>7</v>
      </c>
      <c r="AM6" s="22">
        <f t="shared" si="1"/>
        <v>8</v>
      </c>
      <c r="AN6" s="22">
        <f t="shared" si="1"/>
        <v>9</v>
      </c>
      <c r="AO6" s="23">
        <f t="shared" si="1"/>
        <v>9</v>
      </c>
      <c r="AP6" s="24">
        <f t="shared" si="1"/>
        <v>14</v>
      </c>
      <c r="AQ6" s="22">
        <f t="shared" si="1"/>
        <v>12</v>
      </c>
      <c r="AR6" s="22">
        <f t="shared" si="1"/>
        <v>26</v>
      </c>
      <c r="AS6" s="22">
        <f t="shared" si="1"/>
        <v>3</v>
      </c>
      <c r="AT6" s="22">
        <f t="shared" si="1"/>
        <v>9</v>
      </c>
      <c r="AU6" s="22">
        <f t="shared" si="1"/>
        <v>26</v>
      </c>
      <c r="AV6" s="22">
        <f t="shared" si="1"/>
        <v>1</v>
      </c>
      <c r="AW6" s="21">
        <f t="shared" si="1"/>
        <v>0</v>
      </c>
      <c r="AX6" s="22">
        <f t="shared" si="1"/>
        <v>4</v>
      </c>
      <c r="AY6" s="22">
        <f t="shared" si="1"/>
        <v>12</v>
      </c>
      <c r="AZ6" s="22">
        <f t="shared" si="1"/>
        <v>15</v>
      </c>
      <c r="BA6" s="23">
        <f t="shared" si="1"/>
        <v>3</v>
      </c>
      <c r="BB6" s="21">
        <f t="shared" si="1"/>
        <v>0</v>
      </c>
      <c r="BC6" s="22">
        <f t="shared" si="1"/>
        <v>4</v>
      </c>
      <c r="BD6" s="22">
        <f t="shared" si="1"/>
        <v>11</v>
      </c>
      <c r="BE6" s="22">
        <f t="shared" si="1"/>
        <v>14</v>
      </c>
      <c r="BF6" s="23">
        <f t="shared" si="1"/>
        <v>5</v>
      </c>
      <c r="BG6" s="21">
        <f t="shared" si="1"/>
        <v>0</v>
      </c>
      <c r="BH6" s="22">
        <f t="shared" si="1"/>
        <v>2</v>
      </c>
      <c r="BI6" s="22">
        <f t="shared" si="1"/>
        <v>7</v>
      </c>
      <c r="BJ6" s="22">
        <f t="shared" si="1"/>
        <v>14</v>
      </c>
      <c r="BK6" s="22">
        <f t="shared" si="1"/>
        <v>2</v>
      </c>
      <c r="BL6" s="23">
        <f t="shared" si="1"/>
        <v>6</v>
      </c>
      <c r="BM6" s="21">
        <f t="shared" si="1"/>
        <v>5</v>
      </c>
      <c r="BN6" s="22">
        <f t="shared" si="1"/>
        <v>27</v>
      </c>
      <c r="BO6" s="23">
        <f t="shared" si="1"/>
        <v>3</v>
      </c>
      <c r="BP6" s="21">
        <f t="shared" si="1"/>
        <v>2</v>
      </c>
      <c r="BQ6" s="22">
        <f t="shared" si="1"/>
        <v>6</v>
      </c>
      <c r="BR6" s="22">
        <f t="shared" si="1"/>
        <v>3</v>
      </c>
      <c r="BS6" s="22">
        <f t="shared" si="1"/>
        <v>0</v>
      </c>
      <c r="BT6" s="22">
        <f t="shared" si="1"/>
        <v>16</v>
      </c>
      <c r="BU6" s="23">
        <f t="shared" si="1"/>
        <v>7</v>
      </c>
      <c r="BV6" s="24">
        <f t="shared" si="1"/>
        <v>0</v>
      </c>
      <c r="BW6" s="22">
        <f t="shared" si="1"/>
        <v>0</v>
      </c>
      <c r="BX6" s="22">
        <f t="shared" si="1"/>
        <v>12</v>
      </c>
      <c r="BY6" s="22">
        <f t="shared" si="1"/>
        <v>13</v>
      </c>
      <c r="BZ6" s="23">
        <f t="shared" si="1"/>
        <v>9</v>
      </c>
      <c r="CA6" s="21">
        <f t="shared" si="1"/>
        <v>4</v>
      </c>
      <c r="CB6" s="22">
        <f t="shared" si="1"/>
        <v>3</v>
      </c>
      <c r="CC6" s="22">
        <f t="shared" si="1"/>
        <v>11</v>
      </c>
      <c r="CD6" s="22">
        <f t="shared" si="1"/>
        <v>10</v>
      </c>
      <c r="CE6" s="42">
        <f t="shared" si="1"/>
        <v>5</v>
      </c>
      <c r="CG6" s="17"/>
      <c r="CH6" s="17"/>
      <c r="CI6" s="17"/>
      <c r="CJ6" s="17"/>
      <c r="CK6" s="17"/>
      <c r="CL6" s="17"/>
    </row>
    <row r="7" spans="1:93" ht="45" customHeight="1" thickTop="1" thickBot="1">
      <c r="A7" s="81"/>
      <c r="B7" s="57" t="s">
        <v>76</v>
      </c>
      <c r="C7" s="46">
        <f>C6/35*100</f>
        <v>25.714285714285712</v>
      </c>
      <c r="D7" s="67">
        <f t="shared" ref="D7:F7" si="2">D6/35*100</f>
        <v>37.142857142857146</v>
      </c>
      <c r="E7" s="47">
        <f t="shared" si="2"/>
        <v>28.571428571428569</v>
      </c>
      <c r="F7" s="58">
        <f t="shared" si="2"/>
        <v>8.5714285714285712</v>
      </c>
      <c r="G7" s="46">
        <f>G6/34*100</f>
        <v>23.52941176470588</v>
      </c>
      <c r="H7" s="47">
        <f t="shared" ref="H7:J7" si="3">H6/34*100</f>
        <v>29.411764705882355</v>
      </c>
      <c r="I7" s="67">
        <f t="shared" si="3"/>
        <v>32.352941176470587</v>
      </c>
      <c r="J7" s="47">
        <f t="shared" si="3"/>
        <v>11.76470588235294</v>
      </c>
      <c r="K7" s="48">
        <f>K6/35*100</f>
        <v>2.8571428571428572</v>
      </c>
      <c r="L7" s="69">
        <f>L6/35*100</f>
        <v>54.285714285714285</v>
      </c>
      <c r="M7" s="47">
        <f t="shared" ref="M7:N7" si="4">M6/35*100</f>
        <v>31.428571428571427</v>
      </c>
      <c r="N7" s="58">
        <f t="shared" si="4"/>
        <v>20</v>
      </c>
      <c r="O7" s="46">
        <f>O6/28*100</f>
        <v>0</v>
      </c>
      <c r="P7" s="47">
        <f t="shared" ref="P7:W7" si="5">P6/28*100</f>
        <v>7.1428571428571423</v>
      </c>
      <c r="Q7" s="67">
        <f t="shared" si="5"/>
        <v>39.285714285714285</v>
      </c>
      <c r="R7" s="47">
        <f t="shared" si="5"/>
        <v>28.571428571428569</v>
      </c>
      <c r="S7" s="48">
        <f t="shared" si="5"/>
        <v>25</v>
      </c>
      <c r="T7" s="59">
        <f t="shared" si="5"/>
        <v>0</v>
      </c>
      <c r="U7" s="47">
        <f t="shared" si="5"/>
        <v>14.285714285714285</v>
      </c>
      <c r="V7" s="67">
        <f t="shared" si="5"/>
        <v>32.142857142857146</v>
      </c>
      <c r="W7" s="47">
        <f t="shared" si="5"/>
        <v>28.571428571428569</v>
      </c>
      <c r="X7" s="58">
        <f>X6/28*100</f>
        <v>25</v>
      </c>
      <c r="Y7" s="71">
        <f>Y6/27*100</f>
        <v>48.148148148148145</v>
      </c>
      <c r="Z7" s="47">
        <f t="shared" ref="Z7:AC7" si="6">Z6/27*100</f>
        <v>18.518518518518519</v>
      </c>
      <c r="AA7" s="47">
        <f t="shared" si="6"/>
        <v>25.925925925925924</v>
      </c>
      <c r="AB7" s="47">
        <f t="shared" si="6"/>
        <v>7.4074074074074066</v>
      </c>
      <c r="AC7" s="48">
        <f t="shared" si="6"/>
        <v>0</v>
      </c>
      <c r="AD7" s="69">
        <f>AD6/32*100</f>
        <v>87.5</v>
      </c>
      <c r="AE7" s="58">
        <f>AE6/32*100</f>
        <v>12.5</v>
      </c>
      <c r="AF7" s="46">
        <f>AF6/35*100</f>
        <v>74.285714285714292</v>
      </c>
      <c r="AG7" s="67">
        <f t="shared" ref="AG7:AV7" si="7">AG6/35*100</f>
        <v>85.714285714285708</v>
      </c>
      <c r="AH7" s="47">
        <f t="shared" si="7"/>
        <v>31.428571428571427</v>
      </c>
      <c r="AI7" s="48">
        <f t="shared" si="7"/>
        <v>37.142857142857146</v>
      </c>
      <c r="AJ7" s="59">
        <f t="shared" si="7"/>
        <v>45.714285714285715</v>
      </c>
      <c r="AK7" s="67">
        <f t="shared" si="7"/>
        <v>51.428571428571423</v>
      </c>
      <c r="AL7" s="47">
        <f t="shared" si="7"/>
        <v>20</v>
      </c>
      <c r="AM7" s="47">
        <f t="shared" si="7"/>
        <v>22.857142857142858</v>
      </c>
      <c r="AN7" s="47">
        <f t="shared" si="7"/>
        <v>25.714285714285712</v>
      </c>
      <c r="AO7" s="58">
        <f t="shared" si="7"/>
        <v>25.714285714285712</v>
      </c>
      <c r="AP7" s="46">
        <f t="shared" si="7"/>
        <v>40</v>
      </c>
      <c r="AQ7" s="47">
        <f t="shared" si="7"/>
        <v>34.285714285714285</v>
      </c>
      <c r="AR7" s="47">
        <f t="shared" si="7"/>
        <v>74.285714285714292</v>
      </c>
      <c r="AS7" s="47">
        <f t="shared" si="7"/>
        <v>8.5714285714285712</v>
      </c>
      <c r="AT7" s="47">
        <f t="shared" si="7"/>
        <v>25.714285714285712</v>
      </c>
      <c r="AU7" s="67">
        <f t="shared" si="7"/>
        <v>74.285714285714292</v>
      </c>
      <c r="AV7" s="48">
        <f t="shared" si="7"/>
        <v>2.8571428571428572</v>
      </c>
      <c r="AW7" s="46">
        <f>AW6/34*100</f>
        <v>0</v>
      </c>
      <c r="AX7" s="47">
        <f t="shared" ref="AX7:BE7" si="8">AX6/34*100</f>
        <v>11.76470588235294</v>
      </c>
      <c r="AY7" s="47">
        <f t="shared" si="8"/>
        <v>35.294117647058826</v>
      </c>
      <c r="AZ7" s="67">
        <f t="shared" si="8"/>
        <v>44.117647058823529</v>
      </c>
      <c r="BA7" s="48">
        <f t="shared" si="8"/>
        <v>8.8235294117647065</v>
      </c>
      <c r="BB7" s="46">
        <f t="shared" si="8"/>
        <v>0</v>
      </c>
      <c r="BC7" s="47">
        <f t="shared" si="8"/>
        <v>11.76470588235294</v>
      </c>
      <c r="BD7" s="47">
        <f t="shared" si="8"/>
        <v>32.352941176470587</v>
      </c>
      <c r="BE7" s="67">
        <f t="shared" si="8"/>
        <v>41.17647058823529</v>
      </c>
      <c r="BF7" s="48">
        <f>BF6/34*100</f>
        <v>14.705882352941178</v>
      </c>
      <c r="BG7" s="59">
        <f>BG6/31*100</f>
        <v>0</v>
      </c>
      <c r="BH7" s="59">
        <f t="shared" ref="BH7:BL7" si="9">BH6/31*100</f>
        <v>6.4516129032258061</v>
      </c>
      <c r="BI7" s="59">
        <f t="shared" si="9"/>
        <v>22.58064516129032</v>
      </c>
      <c r="BJ7" s="59">
        <f t="shared" si="9"/>
        <v>45.161290322580641</v>
      </c>
      <c r="BK7" s="59">
        <f t="shared" si="9"/>
        <v>6.4516129032258061</v>
      </c>
      <c r="BL7" s="59">
        <f t="shared" si="9"/>
        <v>19.35483870967742</v>
      </c>
      <c r="BM7" s="46">
        <f>BM6/35*100</f>
        <v>14.285714285714285</v>
      </c>
      <c r="BN7" s="67">
        <f t="shared" ref="BN7:BO7" si="10">BN6/35*100</f>
        <v>77.142857142857153</v>
      </c>
      <c r="BO7" s="48">
        <f t="shared" si="10"/>
        <v>8.5714285714285712</v>
      </c>
      <c r="BP7" s="59">
        <f>BP6/34*100</f>
        <v>5.8823529411764701</v>
      </c>
      <c r="BQ7" s="47">
        <f t="shared" ref="BQ7:BZ7" si="11">BQ6/34*100</f>
        <v>17.647058823529413</v>
      </c>
      <c r="BR7" s="47">
        <f t="shared" si="11"/>
        <v>8.8235294117647065</v>
      </c>
      <c r="BS7" s="47">
        <f t="shared" si="11"/>
        <v>0</v>
      </c>
      <c r="BT7" s="67">
        <f t="shared" si="11"/>
        <v>47.058823529411761</v>
      </c>
      <c r="BU7" s="58">
        <f t="shared" si="11"/>
        <v>20.588235294117645</v>
      </c>
      <c r="BV7" s="46">
        <f t="shared" si="11"/>
        <v>0</v>
      </c>
      <c r="BW7" s="47">
        <f t="shared" si="11"/>
        <v>0</v>
      </c>
      <c r="BX7" s="47">
        <f t="shared" si="11"/>
        <v>35.294117647058826</v>
      </c>
      <c r="BY7" s="67">
        <f t="shared" si="11"/>
        <v>38.235294117647058</v>
      </c>
      <c r="BZ7" s="48">
        <f t="shared" si="11"/>
        <v>26.47058823529412</v>
      </c>
      <c r="CA7" s="59">
        <f>CA6/33*100</f>
        <v>12.121212121212121</v>
      </c>
      <c r="CB7" s="47">
        <f t="shared" ref="CB7:CE7" si="12">CB6/33*100</f>
        <v>9.0909090909090917</v>
      </c>
      <c r="CC7" s="67">
        <f t="shared" si="12"/>
        <v>33.333333333333329</v>
      </c>
      <c r="CD7" s="47">
        <f t="shared" si="12"/>
        <v>30.303030303030305</v>
      </c>
      <c r="CE7" s="49">
        <f t="shared" si="12"/>
        <v>15.151515151515152</v>
      </c>
      <c r="CG7" s="17"/>
      <c r="CH7" s="17"/>
      <c r="CI7" s="17"/>
      <c r="CJ7" s="17"/>
      <c r="CK7" s="17"/>
      <c r="CL7" s="17"/>
    </row>
    <row r="8" spans="1:93" ht="45" customHeight="1" thickTop="1">
      <c r="A8" s="74" t="s">
        <v>70</v>
      </c>
      <c r="B8" s="19" t="s">
        <v>0</v>
      </c>
      <c r="C8" s="11">
        <v>9</v>
      </c>
      <c r="D8" s="12">
        <v>65</v>
      </c>
      <c r="E8" s="12">
        <v>16</v>
      </c>
      <c r="F8" s="13">
        <v>12</v>
      </c>
      <c r="G8" s="14">
        <v>11</v>
      </c>
      <c r="H8" s="12">
        <v>47</v>
      </c>
      <c r="I8" s="12">
        <v>40</v>
      </c>
      <c r="J8" s="12">
        <v>1</v>
      </c>
      <c r="K8" s="10">
        <v>0</v>
      </c>
      <c r="L8" s="11">
        <v>71</v>
      </c>
      <c r="M8" s="12">
        <v>23</v>
      </c>
      <c r="N8" s="13">
        <v>12</v>
      </c>
      <c r="O8" s="14">
        <v>7</v>
      </c>
      <c r="P8" s="12">
        <v>15</v>
      </c>
      <c r="Q8" s="12">
        <v>32</v>
      </c>
      <c r="R8" s="12">
        <v>29</v>
      </c>
      <c r="S8" s="10">
        <v>7</v>
      </c>
      <c r="T8" s="11">
        <v>3</v>
      </c>
      <c r="U8" s="12">
        <v>11</v>
      </c>
      <c r="V8" s="12">
        <v>22</v>
      </c>
      <c r="W8" s="12">
        <v>25</v>
      </c>
      <c r="X8" s="13">
        <v>25</v>
      </c>
      <c r="Y8" s="11">
        <v>26</v>
      </c>
      <c r="Z8" s="12">
        <v>42</v>
      </c>
      <c r="AA8" s="12">
        <v>14</v>
      </c>
      <c r="AB8" s="12">
        <v>3</v>
      </c>
      <c r="AC8" s="13">
        <v>0</v>
      </c>
      <c r="AD8" s="11">
        <v>74</v>
      </c>
      <c r="AE8" s="13">
        <v>9</v>
      </c>
      <c r="AF8" s="11">
        <v>57</v>
      </c>
      <c r="AG8" s="12">
        <v>75</v>
      </c>
      <c r="AH8" s="12">
        <v>18</v>
      </c>
      <c r="AI8" s="12">
        <v>36</v>
      </c>
      <c r="AJ8" s="11">
        <v>26</v>
      </c>
      <c r="AK8" s="12">
        <v>25</v>
      </c>
      <c r="AL8" s="12">
        <v>12</v>
      </c>
      <c r="AM8" s="12">
        <v>30</v>
      </c>
      <c r="AN8" s="12">
        <v>11</v>
      </c>
      <c r="AO8" s="13">
        <v>16</v>
      </c>
      <c r="AP8" s="14">
        <v>32</v>
      </c>
      <c r="AQ8" s="12">
        <v>20</v>
      </c>
      <c r="AR8" s="12">
        <v>44</v>
      </c>
      <c r="AS8" s="12">
        <v>9</v>
      </c>
      <c r="AT8" s="12">
        <v>32</v>
      </c>
      <c r="AU8" s="12">
        <v>60</v>
      </c>
      <c r="AV8" s="12">
        <v>11</v>
      </c>
      <c r="AW8" s="11">
        <v>2</v>
      </c>
      <c r="AX8" s="12">
        <v>9</v>
      </c>
      <c r="AY8" s="12">
        <v>53</v>
      </c>
      <c r="AZ8" s="12">
        <v>26</v>
      </c>
      <c r="BA8" s="13">
        <v>5</v>
      </c>
      <c r="BB8" s="11">
        <v>3</v>
      </c>
      <c r="BC8" s="12">
        <v>8</v>
      </c>
      <c r="BD8" s="12">
        <v>40</v>
      </c>
      <c r="BE8" s="12">
        <v>28</v>
      </c>
      <c r="BF8" s="13">
        <v>12</v>
      </c>
      <c r="BG8" s="11">
        <v>1</v>
      </c>
      <c r="BH8" s="12">
        <v>7</v>
      </c>
      <c r="BI8" s="12">
        <v>13</v>
      </c>
      <c r="BJ8" s="12">
        <v>33</v>
      </c>
      <c r="BK8" s="12">
        <v>26</v>
      </c>
      <c r="BL8" s="13">
        <v>9</v>
      </c>
      <c r="BM8" s="14">
        <v>11</v>
      </c>
      <c r="BN8" s="12">
        <v>79</v>
      </c>
      <c r="BO8" s="10">
        <v>2</v>
      </c>
      <c r="BP8" s="11">
        <v>0</v>
      </c>
      <c r="BQ8" s="12">
        <v>7</v>
      </c>
      <c r="BR8" s="12">
        <v>19</v>
      </c>
      <c r="BS8" s="12">
        <v>4</v>
      </c>
      <c r="BT8" s="12">
        <v>47</v>
      </c>
      <c r="BU8" s="13">
        <v>15</v>
      </c>
      <c r="BV8" s="14">
        <v>2</v>
      </c>
      <c r="BW8" s="12">
        <v>3</v>
      </c>
      <c r="BX8" s="12">
        <v>21</v>
      </c>
      <c r="BY8" s="12">
        <v>36</v>
      </c>
      <c r="BZ8" s="10">
        <v>30</v>
      </c>
      <c r="CA8" s="11">
        <v>2</v>
      </c>
      <c r="CB8" s="12">
        <v>9</v>
      </c>
      <c r="CC8" s="12">
        <v>20</v>
      </c>
      <c r="CD8" s="12">
        <v>36</v>
      </c>
      <c r="CE8" s="43">
        <v>15</v>
      </c>
      <c r="CG8" s="79"/>
      <c r="CH8" s="79"/>
      <c r="CI8" s="79"/>
      <c r="CJ8" s="79"/>
      <c r="CK8" s="79"/>
      <c r="CL8" s="79"/>
    </row>
    <row r="9" spans="1:93" ht="45" customHeight="1">
      <c r="A9" s="74"/>
      <c r="B9" s="34" t="s">
        <v>1</v>
      </c>
      <c r="C9" s="25">
        <v>8</v>
      </c>
      <c r="D9" s="26">
        <v>43</v>
      </c>
      <c r="E9" s="26">
        <v>13</v>
      </c>
      <c r="F9" s="27">
        <v>1</v>
      </c>
      <c r="G9" s="28">
        <v>7</v>
      </c>
      <c r="H9" s="26">
        <v>30</v>
      </c>
      <c r="I9" s="26">
        <v>25</v>
      </c>
      <c r="J9" s="26">
        <v>2</v>
      </c>
      <c r="K9" s="29">
        <v>1</v>
      </c>
      <c r="L9" s="25">
        <v>45</v>
      </c>
      <c r="M9" s="26">
        <v>8</v>
      </c>
      <c r="N9" s="27">
        <v>13</v>
      </c>
      <c r="O9" s="28">
        <v>5</v>
      </c>
      <c r="P9" s="26">
        <v>9</v>
      </c>
      <c r="Q9" s="26">
        <v>17</v>
      </c>
      <c r="R9" s="26">
        <v>5</v>
      </c>
      <c r="S9" s="29">
        <v>4</v>
      </c>
      <c r="T9" s="25">
        <v>5</v>
      </c>
      <c r="U9" s="26">
        <v>7</v>
      </c>
      <c r="V9" s="26">
        <v>19</v>
      </c>
      <c r="W9" s="26">
        <v>14</v>
      </c>
      <c r="X9" s="27">
        <v>3</v>
      </c>
      <c r="Y9" s="25">
        <v>15</v>
      </c>
      <c r="Z9" s="26">
        <v>24</v>
      </c>
      <c r="AA9" s="26">
        <v>7</v>
      </c>
      <c r="AB9" s="26">
        <v>2</v>
      </c>
      <c r="AC9" s="27">
        <v>0</v>
      </c>
      <c r="AD9" s="25">
        <v>44</v>
      </c>
      <c r="AE9" s="27">
        <v>3</v>
      </c>
      <c r="AF9" s="25">
        <v>39</v>
      </c>
      <c r="AG9" s="26">
        <v>51</v>
      </c>
      <c r="AH9" s="26">
        <v>18</v>
      </c>
      <c r="AI9" s="26">
        <v>28</v>
      </c>
      <c r="AJ9" s="25">
        <v>31</v>
      </c>
      <c r="AK9" s="26">
        <v>23</v>
      </c>
      <c r="AL9" s="26">
        <v>11</v>
      </c>
      <c r="AM9" s="26">
        <v>8</v>
      </c>
      <c r="AN9" s="26">
        <v>8</v>
      </c>
      <c r="AO9" s="27">
        <v>9</v>
      </c>
      <c r="AP9" s="28">
        <v>30</v>
      </c>
      <c r="AQ9" s="26">
        <v>9</v>
      </c>
      <c r="AR9" s="26">
        <v>37</v>
      </c>
      <c r="AS9" s="26">
        <v>4</v>
      </c>
      <c r="AT9" s="26">
        <v>24</v>
      </c>
      <c r="AU9" s="26">
        <v>49</v>
      </c>
      <c r="AV9" s="26">
        <v>4</v>
      </c>
      <c r="AW9" s="25">
        <v>1</v>
      </c>
      <c r="AX9" s="26">
        <v>15</v>
      </c>
      <c r="AY9" s="26">
        <v>29</v>
      </c>
      <c r="AZ9" s="26">
        <v>11</v>
      </c>
      <c r="BA9" s="27">
        <v>5</v>
      </c>
      <c r="BB9" s="25">
        <v>3</v>
      </c>
      <c r="BC9" s="26">
        <v>15</v>
      </c>
      <c r="BD9" s="26">
        <v>24</v>
      </c>
      <c r="BE9" s="26">
        <v>20</v>
      </c>
      <c r="BF9" s="27">
        <v>2</v>
      </c>
      <c r="BG9" s="25">
        <v>0</v>
      </c>
      <c r="BH9" s="26">
        <v>10</v>
      </c>
      <c r="BI9" s="26">
        <v>15</v>
      </c>
      <c r="BJ9" s="26">
        <v>16</v>
      </c>
      <c r="BK9" s="26">
        <v>9</v>
      </c>
      <c r="BL9" s="27">
        <v>1</v>
      </c>
      <c r="BM9" s="28">
        <v>7</v>
      </c>
      <c r="BN9" s="26">
        <v>52</v>
      </c>
      <c r="BO9" s="29">
        <v>1</v>
      </c>
      <c r="BP9" s="25">
        <v>0</v>
      </c>
      <c r="BQ9" s="26">
        <v>8</v>
      </c>
      <c r="BR9" s="26">
        <v>10</v>
      </c>
      <c r="BS9" s="26">
        <v>2</v>
      </c>
      <c r="BT9" s="26">
        <v>14</v>
      </c>
      <c r="BU9" s="27">
        <v>14</v>
      </c>
      <c r="BV9" s="28">
        <v>0</v>
      </c>
      <c r="BW9" s="26">
        <v>4</v>
      </c>
      <c r="BX9" s="26">
        <v>12</v>
      </c>
      <c r="BY9" s="26">
        <v>18</v>
      </c>
      <c r="BZ9" s="29">
        <v>13</v>
      </c>
      <c r="CA9" s="25">
        <v>1</v>
      </c>
      <c r="CB9" s="26">
        <v>4</v>
      </c>
      <c r="CC9" s="26">
        <v>14</v>
      </c>
      <c r="CD9" s="26">
        <v>19</v>
      </c>
      <c r="CE9" s="41">
        <v>9</v>
      </c>
      <c r="CG9" s="82"/>
      <c r="CH9" s="82"/>
      <c r="CI9" s="82"/>
      <c r="CJ9" s="82"/>
      <c r="CK9" s="82"/>
      <c r="CL9" s="82"/>
    </row>
    <row r="10" spans="1:93" ht="45" customHeight="1" thickBot="1">
      <c r="A10" s="74"/>
      <c r="B10" s="35" t="s">
        <v>67</v>
      </c>
      <c r="C10" s="21">
        <f t="shared" ref="C10:BN10" si="13">SUM(C8:C9)</f>
        <v>17</v>
      </c>
      <c r="D10" s="22">
        <f t="shared" si="13"/>
        <v>108</v>
      </c>
      <c r="E10" s="22">
        <f t="shared" si="13"/>
        <v>29</v>
      </c>
      <c r="F10" s="23">
        <f t="shared" si="13"/>
        <v>13</v>
      </c>
      <c r="G10" s="21">
        <f t="shared" si="13"/>
        <v>18</v>
      </c>
      <c r="H10" s="22">
        <f t="shared" si="13"/>
        <v>77</v>
      </c>
      <c r="I10" s="22">
        <f t="shared" si="13"/>
        <v>65</v>
      </c>
      <c r="J10" s="22">
        <f t="shared" si="13"/>
        <v>3</v>
      </c>
      <c r="K10" s="23">
        <f t="shared" si="13"/>
        <v>1</v>
      </c>
      <c r="L10" s="21">
        <f t="shared" si="13"/>
        <v>116</v>
      </c>
      <c r="M10" s="22">
        <f t="shared" si="13"/>
        <v>31</v>
      </c>
      <c r="N10" s="23">
        <f t="shared" si="13"/>
        <v>25</v>
      </c>
      <c r="O10" s="21">
        <f t="shared" si="13"/>
        <v>12</v>
      </c>
      <c r="P10" s="22">
        <f t="shared" si="13"/>
        <v>24</v>
      </c>
      <c r="Q10" s="22">
        <f t="shared" si="13"/>
        <v>49</v>
      </c>
      <c r="R10" s="22">
        <f t="shared" si="13"/>
        <v>34</v>
      </c>
      <c r="S10" s="23">
        <f t="shared" si="13"/>
        <v>11</v>
      </c>
      <c r="T10" s="21">
        <f t="shared" si="13"/>
        <v>8</v>
      </c>
      <c r="U10" s="22">
        <f t="shared" si="13"/>
        <v>18</v>
      </c>
      <c r="V10" s="22">
        <f t="shared" si="13"/>
        <v>41</v>
      </c>
      <c r="W10" s="22">
        <f t="shared" si="13"/>
        <v>39</v>
      </c>
      <c r="X10" s="23">
        <f t="shared" si="13"/>
        <v>28</v>
      </c>
      <c r="Y10" s="21">
        <f t="shared" si="13"/>
        <v>41</v>
      </c>
      <c r="Z10" s="22">
        <f t="shared" si="13"/>
        <v>66</v>
      </c>
      <c r="AA10" s="22">
        <f t="shared" si="13"/>
        <v>21</v>
      </c>
      <c r="AB10" s="22">
        <f t="shared" si="13"/>
        <v>5</v>
      </c>
      <c r="AC10" s="23">
        <f t="shared" si="13"/>
        <v>0</v>
      </c>
      <c r="AD10" s="21">
        <f t="shared" si="13"/>
        <v>118</v>
      </c>
      <c r="AE10" s="23">
        <f t="shared" si="13"/>
        <v>12</v>
      </c>
      <c r="AF10" s="21">
        <f t="shared" si="13"/>
        <v>96</v>
      </c>
      <c r="AG10" s="22">
        <f t="shared" si="13"/>
        <v>126</v>
      </c>
      <c r="AH10" s="22">
        <f t="shared" si="13"/>
        <v>36</v>
      </c>
      <c r="AI10" s="22">
        <f t="shared" si="13"/>
        <v>64</v>
      </c>
      <c r="AJ10" s="21">
        <f t="shared" si="13"/>
        <v>57</v>
      </c>
      <c r="AK10" s="22">
        <f t="shared" si="13"/>
        <v>48</v>
      </c>
      <c r="AL10" s="22">
        <f t="shared" si="13"/>
        <v>23</v>
      </c>
      <c r="AM10" s="22">
        <f t="shared" si="13"/>
        <v>38</v>
      </c>
      <c r="AN10" s="22">
        <f t="shared" si="13"/>
        <v>19</v>
      </c>
      <c r="AO10" s="23">
        <f t="shared" si="13"/>
        <v>25</v>
      </c>
      <c r="AP10" s="24">
        <f t="shared" si="13"/>
        <v>62</v>
      </c>
      <c r="AQ10" s="22">
        <f t="shared" si="13"/>
        <v>29</v>
      </c>
      <c r="AR10" s="22">
        <f t="shared" si="13"/>
        <v>81</v>
      </c>
      <c r="AS10" s="22">
        <f t="shared" si="13"/>
        <v>13</v>
      </c>
      <c r="AT10" s="22">
        <f t="shared" si="13"/>
        <v>56</v>
      </c>
      <c r="AU10" s="22">
        <f t="shared" si="13"/>
        <v>109</v>
      </c>
      <c r="AV10" s="22">
        <f t="shared" si="13"/>
        <v>15</v>
      </c>
      <c r="AW10" s="21">
        <f t="shared" si="13"/>
        <v>3</v>
      </c>
      <c r="AX10" s="22">
        <f t="shared" si="13"/>
        <v>24</v>
      </c>
      <c r="AY10" s="22">
        <f t="shared" si="13"/>
        <v>82</v>
      </c>
      <c r="AZ10" s="22">
        <f t="shared" si="13"/>
        <v>37</v>
      </c>
      <c r="BA10" s="23">
        <f t="shared" si="13"/>
        <v>10</v>
      </c>
      <c r="BB10" s="21">
        <f t="shared" si="13"/>
        <v>6</v>
      </c>
      <c r="BC10" s="22">
        <f t="shared" si="13"/>
        <v>23</v>
      </c>
      <c r="BD10" s="22">
        <f t="shared" si="13"/>
        <v>64</v>
      </c>
      <c r="BE10" s="22">
        <f t="shared" si="13"/>
        <v>48</v>
      </c>
      <c r="BF10" s="23">
        <f t="shared" si="13"/>
        <v>14</v>
      </c>
      <c r="BG10" s="21">
        <f t="shared" si="13"/>
        <v>1</v>
      </c>
      <c r="BH10" s="22">
        <f t="shared" si="13"/>
        <v>17</v>
      </c>
      <c r="BI10" s="22">
        <f t="shared" si="13"/>
        <v>28</v>
      </c>
      <c r="BJ10" s="22">
        <f t="shared" si="13"/>
        <v>49</v>
      </c>
      <c r="BK10" s="22">
        <f t="shared" si="13"/>
        <v>35</v>
      </c>
      <c r="BL10" s="23">
        <f t="shared" si="13"/>
        <v>10</v>
      </c>
      <c r="BM10" s="21">
        <f t="shared" si="13"/>
        <v>18</v>
      </c>
      <c r="BN10" s="22">
        <f t="shared" si="13"/>
        <v>131</v>
      </c>
      <c r="BO10" s="22">
        <f t="shared" ref="BO10:CE10" si="14">SUM(BO8:BO9)</f>
        <v>3</v>
      </c>
      <c r="BP10" s="21">
        <f t="shared" si="14"/>
        <v>0</v>
      </c>
      <c r="BQ10" s="22">
        <f t="shared" si="14"/>
        <v>15</v>
      </c>
      <c r="BR10" s="22">
        <f t="shared" si="14"/>
        <v>29</v>
      </c>
      <c r="BS10" s="22">
        <f t="shared" si="14"/>
        <v>6</v>
      </c>
      <c r="BT10" s="22">
        <f t="shared" si="14"/>
        <v>61</v>
      </c>
      <c r="BU10" s="23">
        <f t="shared" si="14"/>
        <v>29</v>
      </c>
      <c r="BV10" s="24">
        <f t="shared" si="14"/>
        <v>2</v>
      </c>
      <c r="BW10" s="22">
        <f t="shared" si="14"/>
        <v>7</v>
      </c>
      <c r="BX10" s="22">
        <f t="shared" si="14"/>
        <v>33</v>
      </c>
      <c r="BY10" s="22">
        <f t="shared" si="14"/>
        <v>54</v>
      </c>
      <c r="BZ10" s="22">
        <f t="shared" si="14"/>
        <v>43</v>
      </c>
      <c r="CA10" s="21">
        <f t="shared" si="14"/>
        <v>3</v>
      </c>
      <c r="CB10" s="22">
        <f t="shared" si="14"/>
        <v>13</v>
      </c>
      <c r="CC10" s="22">
        <f t="shared" si="14"/>
        <v>34</v>
      </c>
      <c r="CD10" s="22">
        <f t="shared" si="14"/>
        <v>55</v>
      </c>
      <c r="CE10" s="42">
        <f t="shared" si="14"/>
        <v>24</v>
      </c>
      <c r="CG10" s="82"/>
      <c r="CH10" s="82"/>
      <c r="CI10" s="82"/>
      <c r="CJ10" s="82"/>
      <c r="CK10" s="82"/>
      <c r="CL10" s="82"/>
    </row>
    <row r="11" spans="1:93" ht="45" customHeight="1" thickTop="1" thickBot="1">
      <c r="A11" s="74"/>
      <c r="B11" s="36" t="s">
        <v>76</v>
      </c>
      <c r="C11" s="20">
        <f>C10/167*100</f>
        <v>10.179640718562874</v>
      </c>
      <c r="D11" s="68">
        <f t="shared" ref="D11:F11" si="15">D10/167*100</f>
        <v>64.670658682634723</v>
      </c>
      <c r="E11" s="37">
        <f t="shared" si="15"/>
        <v>17.365269461077844</v>
      </c>
      <c r="F11" s="38">
        <f t="shared" si="15"/>
        <v>7.7844311377245514</v>
      </c>
      <c r="G11" s="20">
        <f>G10/164*100</f>
        <v>10.975609756097562</v>
      </c>
      <c r="H11" s="68">
        <f t="shared" ref="H11:K11" si="16">H10/164*100</f>
        <v>46.951219512195117</v>
      </c>
      <c r="I11" s="37">
        <f t="shared" si="16"/>
        <v>39.634146341463413</v>
      </c>
      <c r="J11" s="37">
        <f t="shared" si="16"/>
        <v>1.8292682926829267</v>
      </c>
      <c r="K11" s="38">
        <f t="shared" si="16"/>
        <v>0.6097560975609756</v>
      </c>
      <c r="L11" s="70">
        <f>L10/167*100</f>
        <v>69.461077844311376</v>
      </c>
      <c r="M11" s="37">
        <f t="shared" ref="M11:N11" si="17">M10/167*100</f>
        <v>18.562874251497004</v>
      </c>
      <c r="N11" s="38">
        <f t="shared" si="17"/>
        <v>14.97005988023952</v>
      </c>
      <c r="O11" s="20">
        <f>O10/130*100</f>
        <v>9.2307692307692317</v>
      </c>
      <c r="P11" s="37">
        <f t="shared" ref="P11:S11" si="18">P10/130*100</f>
        <v>18.461538461538463</v>
      </c>
      <c r="Q11" s="68">
        <f t="shared" si="18"/>
        <v>37.692307692307693</v>
      </c>
      <c r="R11" s="37">
        <f t="shared" si="18"/>
        <v>26.153846153846157</v>
      </c>
      <c r="S11" s="38">
        <f t="shared" si="18"/>
        <v>8.4615384615384617</v>
      </c>
      <c r="T11" s="20">
        <f>T10/134*100</f>
        <v>5.9701492537313428</v>
      </c>
      <c r="U11" s="37">
        <f t="shared" ref="U11:X11" si="19">U10/134*100</f>
        <v>13.432835820895523</v>
      </c>
      <c r="V11" s="68">
        <f t="shared" si="19"/>
        <v>30.597014925373134</v>
      </c>
      <c r="W11" s="37">
        <f t="shared" si="19"/>
        <v>29.1044776119403</v>
      </c>
      <c r="X11" s="38">
        <f t="shared" si="19"/>
        <v>20.8955223880597</v>
      </c>
      <c r="Y11" s="20">
        <f>Y10/133*100</f>
        <v>30.82706766917293</v>
      </c>
      <c r="Z11" s="68">
        <f t="shared" ref="Z11:AC11" si="20">Z10/133*100</f>
        <v>49.624060150375939</v>
      </c>
      <c r="AA11" s="37">
        <f t="shared" si="20"/>
        <v>15.789473684210526</v>
      </c>
      <c r="AB11" s="37">
        <f t="shared" si="20"/>
        <v>3.7593984962406015</v>
      </c>
      <c r="AC11" s="38">
        <f t="shared" si="20"/>
        <v>0</v>
      </c>
      <c r="AD11" s="70">
        <f>AD10/130*100</f>
        <v>90.769230769230774</v>
      </c>
      <c r="AE11" s="38">
        <f>AE10/130*100</f>
        <v>9.2307692307692317</v>
      </c>
      <c r="AF11" s="20">
        <f>AF10/167*100</f>
        <v>57.485029940119759</v>
      </c>
      <c r="AG11" s="68">
        <f t="shared" ref="AG11:AV11" si="21">AG10/167*100</f>
        <v>75.449101796407177</v>
      </c>
      <c r="AH11" s="37">
        <f t="shared" si="21"/>
        <v>21.556886227544911</v>
      </c>
      <c r="AI11" s="38">
        <f t="shared" si="21"/>
        <v>38.323353293413177</v>
      </c>
      <c r="AJ11" s="70">
        <f t="shared" si="21"/>
        <v>34.131736526946113</v>
      </c>
      <c r="AK11" s="37">
        <f t="shared" si="21"/>
        <v>28.742514970059879</v>
      </c>
      <c r="AL11" s="37">
        <f t="shared" si="21"/>
        <v>13.77245508982036</v>
      </c>
      <c r="AM11" s="37">
        <f t="shared" si="21"/>
        <v>22.754491017964071</v>
      </c>
      <c r="AN11" s="37">
        <f t="shared" si="21"/>
        <v>11.377245508982035</v>
      </c>
      <c r="AO11" s="38">
        <f t="shared" si="21"/>
        <v>14.97005988023952</v>
      </c>
      <c r="AP11" s="20">
        <f t="shared" si="21"/>
        <v>37.125748502994007</v>
      </c>
      <c r="AQ11" s="37">
        <f t="shared" si="21"/>
        <v>17.365269461077844</v>
      </c>
      <c r="AR11" s="37">
        <f t="shared" si="21"/>
        <v>48.50299401197605</v>
      </c>
      <c r="AS11" s="37">
        <f t="shared" si="21"/>
        <v>7.7844311377245514</v>
      </c>
      <c r="AT11" s="37">
        <f t="shared" si="21"/>
        <v>33.532934131736525</v>
      </c>
      <c r="AU11" s="68">
        <f t="shared" si="21"/>
        <v>65.269461077844312</v>
      </c>
      <c r="AV11" s="38">
        <f t="shared" si="21"/>
        <v>8.9820359281437128</v>
      </c>
      <c r="AW11" s="20">
        <f>AW10/156*100</f>
        <v>1.9230769230769231</v>
      </c>
      <c r="AX11" s="37">
        <f t="shared" ref="AX11:AZ11" si="22">AX10/156*100</f>
        <v>15.384615384615385</v>
      </c>
      <c r="AY11" s="68">
        <f t="shared" si="22"/>
        <v>52.564102564102569</v>
      </c>
      <c r="AZ11" s="37">
        <f t="shared" si="22"/>
        <v>23.717948717948715</v>
      </c>
      <c r="BA11" s="38">
        <f>BA10/156*100</f>
        <v>6.4102564102564097</v>
      </c>
      <c r="BB11" s="20">
        <f>BB10/155*100</f>
        <v>3.870967741935484</v>
      </c>
      <c r="BC11" s="37">
        <f t="shared" ref="BC11:BF11" si="23">BC10/155*100</f>
        <v>14.838709677419354</v>
      </c>
      <c r="BD11" s="68">
        <f t="shared" si="23"/>
        <v>41.29032258064516</v>
      </c>
      <c r="BE11" s="37">
        <f t="shared" si="23"/>
        <v>30.967741935483872</v>
      </c>
      <c r="BF11" s="38">
        <f t="shared" si="23"/>
        <v>9.0322580645161281</v>
      </c>
      <c r="BG11" s="20">
        <f>BG10/140*100</f>
        <v>0.7142857142857143</v>
      </c>
      <c r="BH11" s="37">
        <f t="shared" ref="BH11:BL11" si="24">BH10/140*100</f>
        <v>12.142857142857142</v>
      </c>
      <c r="BI11" s="37">
        <f t="shared" si="24"/>
        <v>20</v>
      </c>
      <c r="BJ11" s="68">
        <f t="shared" si="24"/>
        <v>35</v>
      </c>
      <c r="BK11" s="37">
        <f t="shared" si="24"/>
        <v>25</v>
      </c>
      <c r="BL11" s="38">
        <f t="shared" si="24"/>
        <v>7.1428571428571423</v>
      </c>
      <c r="BM11" s="20">
        <f>BM10/152*100</f>
        <v>11.842105263157894</v>
      </c>
      <c r="BN11" s="68">
        <f t="shared" ref="BN11:BO11" si="25">BN10/152*100</f>
        <v>86.18421052631578</v>
      </c>
      <c r="BO11" s="38">
        <f t="shared" si="25"/>
        <v>1.9736842105263157</v>
      </c>
      <c r="BP11" s="20">
        <f>BP10/140*100</f>
        <v>0</v>
      </c>
      <c r="BQ11" s="37">
        <f t="shared" ref="BQ11:BU11" si="26">BQ10/140*100</f>
        <v>10.714285714285714</v>
      </c>
      <c r="BR11" s="37">
        <f t="shared" si="26"/>
        <v>20.714285714285715</v>
      </c>
      <c r="BS11" s="37">
        <f t="shared" si="26"/>
        <v>4.2857142857142856</v>
      </c>
      <c r="BT11" s="68">
        <f t="shared" si="26"/>
        <v>43.571428571428569</v>
      </c>
      <c r="BU11" s="38">
        <f t="shared" si="26"/>
        <v>20.714285714285715</v>
      </c>
      <c r="BV11" s="20">
        <f>BV10/139*100</f>
        <v>1.4388489208633095</v>
      </c>
      <c r="BW11" s="37">
        <f t="shared" ref="BW11:BZ11" si="27">BW10/139*100</f>
        <v>5.0359712230215825</v>
      </c>
      <c r="BX11" s="37">
        <f t="shared" si="27"/>
        <v>23.741007194244602</v>
      </c>
      <c r="BY11" s="68">
        <f t="shared" si="27"/>
        <v>38.848920863309353</v>
      </c>
      <c r="BZ11" s="38">
        <f t="shared" si="27"/>
        <v>30.935251798561154</v>
      </c>
      <c r="CA11" s="20">
        <f>CA10/129*100</f>
        <v>2.3255813953488373</v>
      </c>
      <c r="CB11" s="37">
        <f t="shared" ref="CB11:CE11" si="28">CB10/129*100</f>
        <v>10.077519379844961</v>
      </c>
      <c r="CC11" s="37">
        <f t="shared" si="28"/>
        <v>26.356589147286826</v>
      </c>
      <c r="CD11" s="68">
        <f t="shared" si="28"/>
        <v>42.63565891472868</v>
      </c>
      <c r="CE11" s="44">
        <f t="shared" si="28"/>
        <v>18.604651162790699</v>
      </c>
      <c r="CG11" s="82"/>
      <c r="CH11" s="82"/>
      <c r="CI11" s="82"/>
      <c r="CJ11" s="82"/>
      <c r="CK11" s="82"/>
      <c r="CL11" s="82"/>
    </row>
    <row r="12" spans="1:93" ht="45" customHeight="1" thickTop="1">
      <c r="A12" s="80" t="s">
        <v>71</v>
      </c>
      <c r="B12" s="50" t="s">
        <v>0</v>
      </c>
      <c r="C12" s="60">
        <v>27</v>
      </c>
      <c r="D12" s="61">
        <v>170</v>
      </c>
      <c r="E12" s="61">
        <v>51</v>
      </c>
      <c r="F12" s="62">
        <v>20</v>
      </c>
      <c r="G12" s="63">
        <v>34</v>
      </c>
      <c r="H12" s="61">
        <v>102</v>
      </c>
      <c r="I12" s="61">
        <v>115</v>
      </c>
      <c r="J12" s="61">
        <v>12</v>
      </c>
      <c r="K12" s="64">
        <v>3</v>
      </c>
      <c r="L12" s="60">
        <v>223</v>
      </c>
      <c r="M12" s="61">
        <v>28</v>
      </c>
      <c r="N12" s="62">
        <v>25</v>
      </c>
      <c r="O12" s="63">
        <v>12</v>
      </c>
      <c r="P12" s="61">
        <v>65</v>
      </c>
      <c r="Q12" s="61">
        <v>102</v>
      </c>
      <c r="R12" s="61">
        <v>69</v>
      </c>
      <c r="S12" s="64">
        <v>12</v>
      </c>
      <c r="T12" s="60">
        <v>10</v>
      </c>
      <c r="U12" s="61">
        <v>28</v>
      </c>
      <c r="V12" s="61">
        <v>96</v>
      </c>
      <c r="W12" s="61">
        <v>76</v>
      </c>
      <c r="X12" s="62">
        <v>38</v>
      </c>
      <c r="Y12" s="60">
        <v>65</v>
      </c>
      <c r="Z12" s="61">
        <v>119</v>
      </c>
      <c r="AA12" s="61">
        <v>41</v>
      </c>
      <c r="AB12" s="61">
        <v>9</v>
      </c>
      <c r="AC12" s="62">
        <v>0</v>
      </c>
      <c r="AD12" s="60">
        <v>206</v>
      </c>
      <c r="AE12" s="62">
        <v>22</v>
      </c>
      <c r="AF12" s="60">
        <v>155</v>
      </c>
      <c r="AG12" s="61">
        <v>205</v>
      </c>
      <c r="AH12" s="61">
        <v>53</v>
      </c>
      <c r="AI12" s="61">
        <v>85</v>
      </c>
      <c r="AJ12" s="60">
        <v>72</v>
      </c>
      <c r="AK12" s="61">
        <v>75</v>
      </c>
      <c r="AL12" s="61">
        <v>49</v>
      </c>
      <c r="AM12" s="61">
        <v>48</v>
      </c>
      <c r="AN12" s="61">
        <v>23</v>
      </c>
      <c r="AO12" s="62">
        <v>50</v>
      </c>
      <c r="AP12" s="63">
        <v>80</v>
      </c>
      <c r="AQ12" s="61">
        <v>42</v>
      </c>
      <c r="AR12" s="61">
        <v>134</v>
      </c>
      <c r="AS12" s="61">
        <v>11</v>
      </c>
      <c r="AT12" s="61">
        <v>107</v>
      </c>
      <c r="AU12" s="61">
        <v>175</v>
      </c>
      <c r="AV12" s="61">
        <v>16</v>
      </c>
      <c r="AW12" s="60">
        <v>9</v>
      </c>
      <c r="AX12" s="61">
        <v>42</v>
      </c>
      <c r="AY12" s="61">
        <v>134</v>
      </c>
      <c r="AZ12" s="61">
        <v>83</v>
      </c>
      <c r="BA12" s="62">
        <v>7</v>
      </c>
      <c r="BB12" s="60">
        <v>5</v>
      </c>
      <c r="BC12" s="61">
        <v>24</v>
      </c>
      <c r="BD12" s="61">
        <v>104</v>
      </c>
      <c r="BE12" s="61">
        <v>102</v>
      </c>
      <c r="BF12" s="62">
        <v>32</v>
      </c>
      <c r="BG12" s="60">
        <v>2</v>
      </c>
      <c r="BH12" s="61">
        <v>19</v>
      </c>
      <c r="BI12" s="61">
        <v>65</v>
      </c>
      <c r="BJ12" s="61">
        <v>122</v>
      </c>
      <c r="BK12" s="61">
        <v>41</v>
      </c>
      <c r="BL12" s="62">
        <v>18</v>
      </c>
      <c r="BM12" s="63">
        <v>13</v>
      </c>
      <c r="BN12" s="61">
        <v>226</v>
      </c>
      <c r="BO12" s="64">
        <v>4</v>
      </c>
      <c r="BP12" s="60">
        <v>0</v>
      </c>
      <c r="BQ12" s="61">
        <v>0</v>
      </c>
      <c r="BR12" s="61">
        <v>45</v>
      </c>
      <c r="BS12" s="61">
        <v>49</v>
      </c>
      <c r="BT12" s="61">
        <v>119</v>
      </c>
      <c r="BU12" s="62">
        <v>40</v>
      </c>
      <c r="BV12" s="63">
        <v>6</v>
      </c>
      <c r="BW12" s="61">
        <v>14</v>
      </c>
      <c r="BX12" s="61">
        <v>64</v>
      </c>
      <c r="BY12" s="61">
        <v>96</v>
      </c>
      <c r="BZ12" s="64">
        <v>64</v>
      </c>
      <c r="CA12" s="60">
        <v>9</v>
      </c>
      <c r="CB12" s="61">
        <v>35</v>
      </c>
      <c r="CC12" s="61">
        <v>90</v>
      </c>
      <c r="CD12" s="61">
        <v>79</v>
      </c>
      <c r="CE12" s="65">
        <v>32</v>
      </c>
      <c r="CG12" s="82"/>
      <c r="CH12" s="82"/>
      <c r="CI12" s="82"/>
      <c r="CJ12" s="82"/>
      <c r="CK12" s="82"/>
      <c r="CL12" s="82"/>
    </row>
    <row r="13" spans="1:93" ht="45" customHeight="1">
      <c r="A13" s="74"/>
      <c r="B13" s="34" t="s">
        <v>1</v>
      </c>
      <c r="C13" s="25">
        <v>28</v>
      </c>
      <c r="D13" s="26">
        <v>62</v>
      </c>
      <c r="E13" s="26">
        <v>15</v>
      </c>
      <c r="F13" s="27">
        <v>7</v>
      </c>
      <c r="G13" s="28">
        <v>11</v>
      </c>
      <c r="H13" s="26">
        <v>47</v>
      </c>
      <c r="I13" s="26">
        <v>52</v>
      </c>
      <c r="J13" s="26">
        <v>3</v>
      </c>
      <c r="K13" s="29">
        <v>0</v>
      </c>
      <c r="L13" s="25">
        <v>94</v>
      </c>
      <c r="M13" s="26">
        <v>15</v>
      </c>
      <c r="N13" s="27">
        <v>12</v>
      </c>
      <c r="O13" s="28">
        <v>7</v>
      </c>
      <c r="P13" s="26">
        <v>37</v>
      </c>
      <c r="Q13" s="26">
        <v>41</v>
      </c>
      <c r="R13" s="26">
        <v>17</v>
      </c>
      <c r="S13" s="29">
        <v>7</v>
      </c>
      <c r="T13" s="25">
        <v>12</v>
      </c>
      <c r="U13" s="26">
        <v>21</v>
      </c>
      <c r="V13" s="26">
        <v>33</v>
      </c>
      <c r="W13" s="26">
        <v>31</v>
      </c>
      <c r="X13" s="27">
        <v>8</v>
      </c>
      <c r="Y13" s="25">
        <v>31</v>
      </c>
      <c r="Z13" s="26">
        <v>41</v>
      </c>
      <c r="AA13" s="26">
        <v>21</v>
      </c>
      <c r="AB13" s="26">
        <v>8</v>
      </c>
      <c r="AC13" s="27">
        <v>0</v>
      </c>
      <c r="AD13" s="25">
        <v>79</v>
      </c>
      <c r="AE13" s="27">
        <v>15</v>
      </c>
      <c r="AF13" s="25">
        <v>82</v>
      </c>
      <c r="AG13" s="26">
        <v>94</v>
      </c>
      <c r="AH13" s="26">
        <v>29</v>
      </c>
      <c r="AI13" s="26">
        <v>46</v>
      </c>
      <c r="AJ13" s="25">
        <v>45</v>
      </c>
      <c r="AK13" s="26">
        <v>27</v>
      </c>
      <c r="AL13" s="26">
        <v>15</v>
      </c>
      <c r="AM13" s="26">
        <v>12</v>
      </c>
      <c r="AN13" s="26">
        <v>17</v>
      </c>
      <c r="AO13" s="27">
        <v>23</v>
      </c>
      <c r="AP13" s="28">
        <v>35</v>
      </c>
      <c r="AQ13" s="26">
        <v>11</v>
      </c>
      <c r="AR13" s="26">
        <v>63</v>
      </c>
      <c r="AS13" s="26">
        <v>2</v>
      </c>
      <c r="AT13" s="26">
        <v>42</v>
      </c>
      <c r="AU13" s="26">
        <v>86</v>
      </c>
      <c r="AV13" s="26">
        <v>14</v>
      </c>
      <c r="AW13" s="25">
        <v>4</v>
      </c>
      <c r="AX13" s="26">
        <v>38</v>
      </c>
      <c r="AY13" s="26">
        <v>53</v>
      </c>
      <c r="AZ13" s="26">
        <v>22</v>
      </c>
      <c r="BA13" s="27">
        <v>5</v>
      </c>
      <c r="BB13" s="25">
        <v>4</v>
      </c>
      <c r="BC13" s="26">
        <v>26</v>
      </c>
      <c r="BD13" s="26">
        <v>44</v>
      </c>
      <c r="BE13" s="26">
        <v>34</v>
      </c>
      <c r="BF13" s="27">
        <v>8</v>
      </c>
      <c r="BG13" s="25">
        <v>1</v>
      </c>
      <c r="BH13" s="26">
        <v>15</v>
      </c>
      <c r="BI13" s="26">
        <v>45</v>
      </c>
      <c r="BJ13" s="26">
        <v>43</v>
      </c>
      <c r="BK13" s="26">
        <v>7</v>
      </c>
      <c r="BL13" s="27">
        <v>3</v>
      </c>
      <c r="BM13" s="28">
        <v>12</v>
      </c>
      <c r="BN13" s="26">
        <v>95</v>
      </c>
      <c r="BO13" s="29">
        <v>0</v>
      </c>
      <c r="BP13" s="25">
        <v>0</v>
      </c>
      <c r="BQ13" s="26">
        <v>0</v>
      </c>
      <c r="BR13" s="26">
        <v>18</v>
      </c>
      <c r="BS13" s="26">
        <v>13</v>
      </c>
      <c r="BT13" s="26">
        <v>52</v>
      </c>
      <c r="BU13" s="27">
        <v>15</v>
      </c>
      <c r="BV13" s="28">
        <v>0</v>
      </c>
      <c r="BW13" s="26">
        <v>8</v>
      </c>
      <c r="BX13" s="26">
        <v>22</v>
      </c>
      <c r="BY13" s="26">
        <v>38</v>
      </c>
      <c r="BZ13" s="29">
        <v>28</v>
      </c>
      <c r="CA13" s="25">
        <v>0</v>
      </c>
      <c r="CB13" s="26">
        <v>13</v>
      </c>
      <c r="CC13" s="26">
        <v>48</v>
      </c>
      <c r="CD13" s="26">
        <v>29</v>
      </c>
      <c r="CE13" s="41">
        <v>6</v>
      </c>
      <c r="CG13" s="82"/>
      <c r="CH13" s="82"/>
      <c r="CI13" s="82"/>
      <c r="CJ13" s="82"/>
      <c r="CK13" s="82"/>
      <c r="CL13" s="82"/>
    </row>
    <row r="14" spans="1:93" ht="45" customHeight="1" thickBot="1">
      <c r="A14" s="74"/>
      <c r="B14" s="35" t="s">
        <v>67</v>
      </c>
      <c r="C14" s="21">
        <f t="shared" ref="C14:BN14" si="29">SUM(C12:C13)</f>
        <v>55</v>
      </c>
      <c r="D14" s="22">
        <f t="shared" si="29"/>
        <v>232</v>
      </c>
      <c r="E14" s="22">
        <f t="shared" si="29"/>
        <v>66</v>
      </c>
      <c r="F14" s="23">
        <f t="shared" si="29"/>
        <v>27</v>
      </c>
      <c r="G14" s="21">
        <f t="shared" si="29"/>
        <v>45</v>
      </c>
      <c r="H14" s="22">
        <f t="shared" si="29"/>
        <v>149</v>
      </c>
      <c r="I14" s="22">
        <f t="shared" si="29"/>
        <v>167</v>
      </c>
      <c r="J14" s="22">
        <f t="shared" si="29"/>
        <v>15</v>
      </c>
      <c r="K14" s="23">
        <f t="shared" si="29"/>
        <v>3</v>
      </c>
      <c r="L14" s="21">
        <f t="shared" si="29"/>
        <v>317</v>
      </c>
      <c r="M14" s="22">
        <f t="shared" si="29"/>
        <v>43</v>
      </c>
      <c r="N14" s="23">
        <f t="shared" si="29"/>
        <v>37</v>
      </c>
      <c r="O14" s="21">
        <f t="shared" si="29"/>
        <v>19</v>
      </c>
      <c r="P14" s="22">
        <f t="shared" si="29"/>
        <v>102</v>
      </c>
      <c r="Q14" s="22">
        <f t="shared" si="29"/>
        <v>143</v>
      </c>
      <c r="R14" s="22">
        <f t="shared" si="29"/>
        <v>86</v>
      </c>
      <c r="S14" s="23">
        <f t="shared" si="29"/>
        <v>19</v>
      </c>
      <c r="T14" s="21">
        <f t="shared" si="29"/>
        <v>22</v>
      </c>
      <c r="U14" s="22">
        <f t="shared" si="29"/>
        <v>49</v>
      </c>
      <c r="V14" s="22">
        <f t="shared" si="29"/>
        <v>129</v>
      </c>
      <c r="W14" s="22">
        <f t="shared" si="29"/>
        <v>107</v>
      </c>
      <c r="X14" s="23">
        <f t="shared" si="29"/>
        <v>46</v>
      </c>
      <c r="Y14" s="21">
        <f t="shared" si="29"/>
        <v>96</v>
      </c>
      <c r="Z14" s="22">
        <f t="shared" si="29"/>
        <v>160</v>
      </c>
      <c r="AA14" s="22">
        <f t="shared" si="29"/>
        <v>62</v>
      </c>
      <c r="AB14" s="22">
        <f t="shared" si="29"/>
        <v>17</v>
      </c>
      <c r="AC14" s="23">
        <f t="shared" si="29"/>
        <v>0</v>
      </c>
      <c r="AD14" s="21">
        <f t="shared" si="29"/>
        <v>285</v>
      </c>
      <c r="AE14" s="23">
        <f t="shared" si="29"/>
        <v>37</v>
      </c>
      <c r="AF14" s="21">
        <f t="shared" si="29"/>
        <v>237</v>
      </c>
      <c r="AG14" s="22">
        <f t="shared" si="29"/>
        <v>299</v>
      </c>
      <c r="AH14" s="22">
        <f t="shared" si="29"/>
        <v>82</v>
      </c>
      <c r="AI14" s="22">
        <f t="shared" si="29"/>
        <v>131</v>
      </c>
      <c r="AJ14" s="21">
        <f t="shared" si="29"/>
        <v>117</v>
      </c>
      <c r="AK14" s="22">
        <f t="shared" si="29"/>
        <v>102</v>
      </c>
      <c r="AL14" s="22">
        <f t="shared" si="29"/>
        <v>64</v>
      </c>
      <c r="AM14" s="22">
        <f t="shared" si="29"/>
        <v>60</v>
      </c>
      <c r="AN14" s="22">
        <f t="shared" si="29"/>
        <v>40</v>
      </c>
      <c r="AO14" s="23">
        <f t="shared" si="29"/>
        <v>73</v>
      </c>
      <c r="AP14" s="24">
        <f t="shared" si="29"/>
        <v>115</v>
      </c>
      <c r="AQ14" s="22">
        <f t="shared" si="29"/>
        <v>53</v>
      </c>
      <c r="AR14" s="22">
        <f t="shared" si="29"/>
        <v>197</v>
      </c>
      <c r="AS14" s="22">
        <f t="shared" si="29"/>
        <v>13</v>
      </c>
      <c r="AT14" s="22">
        <f t="shared" si="29"/>
        <v>149</v>
      </c>
      <c r="AU14" s="22">
        <f t="shared" si="29"/>
        <v>261</v>
      </c>
      <c r="AV14" s="22">
        <f t="shared" si="29"/>
        <v>30</v>
      </c>
      <c r="AW14" s="21">
        <f t="shared" si="29"/>
        <v>13</v>
      </c>
      <c r="AX14" s="22">
        <f t="shared" si="29"/>
        <v>80</v>
      </c>
      <c r="AY14" s="22">
        <f t="shared" si="29"/>
        <v>187</v>
      </c>
      <c r="AZ14" s="22">
        <f t="shared" si="29"/>
        <v>105</v>
      </c>
      <c r="BA14" s="23">
        <f t="shared" si="29"/>
        <v>12</v>
      </c>
      <c r="BB14" s="21">
        <f t="shared" si="29"/>
        <v>9</v>
      </c>
      <c r="BC14" s="22">
        <f t="shared" si="29"/>
        <v>50</v>
      </c>
      <c r="BD14" s="22">
        <f t="shared" si="29"/>
        <v>148</v>
      </c>
      <c r="BE14" s="22">
        <f t="shared" si="29"/>
        <v>136</v>
      </c>
      <c r="BF14" s="23">
        <f t="shared" si="29"/>
        <v>40</v>
      </c>
      <c r="BG14" s="21">
        <f t="shared" si="29"/>
        <v>3</v>
      </c>
      <c r="BH14" s="22">
        <f t="shared" si="29"/>
        <v>34</v>
      </c>
      <c r="BI14" s="22">
        <f t="shared" si="29"/>
        <v>110</v>
      </c>
      <c r="BJ14" s="22">
        <f t="shared" si="29"/>
        <v>165</v>
      </c>
      <c r="BK14" s="22">
        <f t="shared" si="29"/>
        <v>48</v>
      </c>
      <c r="BL14" s="23">
        <f t="shared" si="29"/>
        <v>21</v>
      </c>
      <c r="BM14" s="21">
        <f t="shared" si="29"/>
        <v>25</v>
      </c>
      <c r="BN14" s="22">
        <f t="shared" si="29"/>
        <v>321</v>
      </c>
      <c r="BO14" s="22">
        <f t="shared" ref="BO14:CE14" si="30">SUM(BO12:BO13)</f>
        <v>4</v>
      </c>
      <c r="BP14" s="21">
        <f t="shared" si="30"/>
        <v>0</v>
      </c>
      <c r="BQ14" s="22">
        <f t="shared" si="30"/>
        <v>0</v>
      </c>
      <c r="BR14" s="22">
        <f t="shared" si="30"/>
        <v>63</v>
      </c>
      <c r="BS14" s="22">
        <f t="shared" si="30"/>
        <v>62</v>
      </c>
      <c r="BT14" s="22">
        <f t="shared" si="30"/>
        <v>171</v>
      </c>
      <c r="BU14" s="23">
        <f t="shared" si="30"/>
        <v>55</v>
      </c>
      <c r="BV14" s="24">
        <f t="shared" si="30"/>
        <v>6</v>
      </c>
      <c r="BW14" s="22">
        <f t="shared" si="30"/>
        <v>22</v>
      </c>
      <c r="BX14" s="22">
        <f t="shared" si="30"/>
        <v>86</v>
      </c>
      <c r="BY14" s="22">
        <f t="shared" si="30"/>
        <v>134</v>
      </c>
      <c r="BZ14" s="22">
        <f t="shared" si="30"/>
        <v>92</v>
      </c>
      <c r="CA14" s="21">
        <f t="shared" si="30"/>
        <v>9</v>
      </c>
      <c r="CB14" s="22">
        <f t="shared" si="30"/>
        <v>48</v>
      </c>
      <c r="CC14" s="22">
        <f t="shared" si="30"/>
        <v>138</v>
      </c>
      <c r="CD14" s="22">
        <f t="shared" si="30"/>
        <v>108</v>
      </c>
      <c r="CE14" s="42">
        <f t="shared" si="30"/>
        <v>38</v>
      </c>
      <c r="CG14" s="18"/>
      <c r="CH14" s="18"/>
      <c r="CI14" s="18"/>
      <c r="CJ14" s="18"/>
      <c r="CK14" s="18"/>
      <c r="CL14" s="18"/>
    </row>
    <row r="15" spans="1:93" ht="45" customHeight="1" thickTop="1" thickBot="1">
      <c r="A15" s="81"/>
      <c r="B15" s="57" t="s">
        <v>76</v>
      </c>
      <c r="C15" s="46">
        <f>C14/380*100</f>
        <v>14.473684210526317</v>
      </c>
      <c r="D15" s="67">
        <f t="shared" ref="D15:F15" si="31">D14/380*100</f>
        <v>61.05263157894737</v>
      </c>
      <c r="E15" s="47">
        <f t="shared" si="31"/>
        <v>17.368421052631579</v>
      </c>
      <c r="F15" s="48">
        <f t="shared" si="31"/>
        <v>7.1052631578947363</v>
      </c>
      <c r="G15" s="46">
        <f>G14/379*100</f>
        <v>11.87335092348285</v>
      </c>
      <c r="H15" s="47">
        <f t="shared" ref="H15:K15" si="32">H14/379*100</f>
        <v>39.313984168865431</v>
      </c>
      <c r="I15" s="67">
        <f t="shared" si="32"/>
        <v>44.063324538258577</v>
      </c>
      <c r="J15" s="47">
        <f t="shared" si="32"/>
        <v>3.9577836411609502</v>
      </c>
      <c r="K15" s="48">
        <f t="shared" si="32"/>
        <v>0.79155672823219003</v>
      </c>
      <c r="L15" s="71">
        <f>L14/380*100</f>
        <v>83.421052631578945</v>
      </c>
      <c r="M15" s="47">
        <f t="shared" ref="M15:N15" si="33">M14/380*100</f>
        <v>11.315789473684211</v>
      </c>
      <c r="N15" s="48">
        <f t="shared" si="33"/>
        <v>9.7368421052631575</v>
      </c>
      <c r="O15" s="46">
        <f>O14/369*100</f>
        <v>5.1490514905149052</v>
      </c>
      <c r="P15" s="47">
        <f t="shared" ref="P15:S15" si="34">P14/369*100</f>
        <v>27.64227642276423</v>
      </c>
      <c r="Q15" s="67">
        <f t="shared" si="34"/>
        <v>38.75338753387534</v>
      </c>
      <c r="R15" s="47">
        <f t="shared" si="34"/>
        <v>23.306233062330623</v>
      </c>
      <c r="S15" s="48">
        <f t="shared" si="34"/>
        <v>5.1490514905149052</v>
      </c>
      <c r="T15" s="46">
        <f>T14/353*100</f>
        <v>6.2322946175637393</v>
      </c>
      <c r="U15" s="47">
        <f t="shared" ref="U15:X15" si="35">U14/353*100</f>
        <v>13.881019830028329</v>
      </c>
      <c r="V15" s="67">
        <f t="shared" si="35"/>
        <v>36.543909348441929</v>
      </c>
      <c r="W15" s="47">
        <f t="shared" si="35"/>
        <v>30.31161473087819</v>
      </c>
      <c r="X15" s="48">
        <f t="shared" si="35"/>
        <v>13.031161473087819</v>
      </c>
      <c r="Y15" s="46">
        <f>Y14/335*100</f>
        <v>28.656716417910449</v>
      </c>
      <c r="Z15" s="69">
        <f t="shared" ref="Z15:AC15" si="36">Z14/335*100</f>
        <v>47.761194029850742</v>
      </c>
      <c r="AA15" s="47">
        <f t="shared" si="36"/>
        <v>18.507462686567163</v>
      </c>
      <c r="AB15" s="47">
        <f t="shared" si="36"/>
        <v>5.0746268656716413</v>
      </c>
      <c r="AC15" s="48">
        <f t="shared" si="36"/>
        <v>0</v>
      </c>
      <c r="AD15" s="71">
        <f>AD14/322*100</f>
        <v>88.509316770186331</v>
      </c>
      <c r="AE15" s="48">
        <f>AE14/322*100</f>
        <v>11.490683229813664</v>
      </c>
      <c r="AF15" s="46">
        <f>AF14/380*100</f>
        <v>62.368421052631582</v>
      </c>
      <c r="AG15" s="67">
        <f t="shared" ref="AG15:AU15" si="37">AG14/380*100</f>
        <v>78.684210526315795</v>
      </c>
      <c r="AH15" s="47">
        <f t="shared" si="37"/>
        <v>21.578947368421055</v>
      </c>
      <c r="AI15" s="48">
        <f t="shared" si="37"/>
        <v>34.473684210526315</v>
      </c>
      <c r="AJ15" s="71">
        <f t="shared" si="37"/>
        <v>30.789473684210527</v>
      </c>
      <c r="AK15" s="47">
        <f t="shared" si="37"/>
        <v>26.842105263157894</v>
      </c>
      <c r="AL15" s="47">
        <f t="shared" si="37"/>
        <v>16.842105263157894</v>
      </c>
      <c r="AM15" s="47">
        <f t="shared" si="37"/>
        <v>15.789473684210526</v>
      </c>
      <c r="AN15" s="47">
        <f t="shared" si="37"/>
        <v>10.526315789473683</v>
      </c>
      <c r="AO15" s="48">
        <f t="shared" si="37"/>
        <v>19.210526315789473</v>
      </c>
      <c r="AP15" s="46">
        <f t="shared" si="37"/>
        <v>30.263157894736842</v>
      </c>
      <c r="AQ15" s="47">
        <f t="shared" si="37"/>
        <v>13.94736842105263</v>
      </c>
      <c r="AR15" s="47">
        <f t="shared" si="37"/>
        <v>51.84210526315789</v>
      </c>
      <c r="AS15" s="47">
        <f t="shared" si="37"/>
        <v>3.4210526315789478</v>
      </c>
      <c r="AT15" s="47">
        <f t="shared" si="37"/>
        <v>39.210526315789473</v>
      </c>
      <c r="AU15" s="67">
        <f t="shared" si="37"/>
        <v>68.684210526315795</v>
      </c>
      <c r="AV15" s="48">
        <f>AV14/380*100</f>
        <v>7.8947368421052628</v>
      </c>
      <c r="AW15" s="46">
        <f>AW14/397*100</f>
        <v>3.2745591939546599</v>
      </c>
      <c r="AX15" s="47">
        <f t="shared" ref="AX15:BA15" si="38">AX14/397*100</f>
        <v>20.151133501259448</v>
      </c>
      <c r="AY15" s="67">
        <f t="shared" si="38"/>
        <v>47.103274559193956</v>
      </c>
      <c r="AZ15" s="47">
        <f t="shared" si="38"/>
        <v>26.448362720403022</v>
      </c>
      <c r="BA15" s="48">
        <f t="shared" si="38"/>
        <v>3.0226700251889169</v>
      </c>
      <c r="BB15" s="46">
        <f>BB14/383*100</f>
        <v>2.3498694516971277</v>
      </c>
      <c r="BC15" s="47">
        <f t="shared" ref="BC15:BE15" si="39">BC14/383*100</f>
        <v>13.054830287206268</v>
      </c>
      <c r="BD15" s="67">
        <f t="shared" si="39"/>
        <v>38.642297650130544</v>
      </c>
      <c r="BE15" s="47">
        <f t="shared" si="39"/>
        <v>35.509138381201041</v>
      </c>
      <c r="BF15" s="48">
        <f>BF14/383*100</f>
        <v>10.443864229765012</v>
      </c>
      <c r="BG15" s="46">
        <f>BG14/381*100</f>
        <v>0.78740157480314954</v>
      </c>
      <c r="BH15" s="59">
        <f t="shared" ref="BH15:BL15" si="40">BH14/381*100</f>
        <v>8.9238845144356951</v>
      </c>
      <c r="BI15" s="47">
        <f t="shared" si="40"/>
        <v>28.871391076115486</v>
      </c>
      <c r="BJ15" s="67">
        <f t="shared" si="40"/>
        <v>43.30708661417323</v>
      </c>
      <c r="BK15" s="47">
        <f t="shared" si="40"/>
        <v>12.598425196850393</v>
      </c>
      <c r="BL15" s="48">
        <f t="shared" si="40"/>
        <v>5.5118110236220472</v>
      </c>
      <c r="BM15" s="46">
        <f>BM14/350*100</f>
        <v>7.1428571428571423</v>
      </c>
      <c r="BN15" s="67">
        <f t="shared" ref="BN15:BO15" si="41">BN14/350*100</f>
        <v>91.714285714285708</v>
      </c>
      <c r="BO15" s="48">
        <f t="shared" si="41"/>
        <v>1.1428571428571428</v>
      </c>
      <c r="BP15" s="46">
        <f>BP14/351*100</f>
        <v>0</v>
      </c>
      <c r="BQ15" s="47">
        <f t="shared" ref="BQ15:BU15" si="42">BQ14/351*100</f>
        <v>0</v>
      </c>
      <c r="BR15" s="47">
        <f t="shared" si="42"/>
        <v>17.948717948717949</v>
      </c>
      <c r="BS15" s="47">
        <f t="shared" si="42"/>
        <v>17.663817663817664</v>
      </c>
      <c r="BT15" s="67">
        <f t="shared" si="42"/>
        <v>48.717948717948715</v>
      </c>
      <c r="BU15" s="48">
        <f t="shared" si="42"/>
        <v>15.669515669515668</v>
      </c>
      <c r="BV15" s="46">
        <f>BV14/340*100</f>
        <v>1.7647058823529411</v>
      </c>
      <c r="BW15" s="47">
        <f t="shared" ref="BW15:BZ15" si="43">BW14/340*100</f>
        <v>6.4705882352941186</v>
      </c>
      <c r="BX15" s="47">
        <f t="shared" si="43"/>
        <v>25.294117647058822</v>
      </c>
      <c r="BY15" s="67">
        <f t="shared" si="43"/>
        <v>39.411764705882355</v>
      </c>
      <c r="BZ15" s="48">
        <f t="shared" si="43"/>
        <v>27.058823529411764</v>
      </c>
      <c r="CA15" s="46">
        <f>CA14/341*100</f>
        <v>2.6392961876832843</v>
      </c>
      <c r="CB15" s="47">
        <f t="shared" ref="CB15:CE15" si="44">CB14/341*100</f>
        <v>14.076246334310852</v>
      </c>
      <c r="CC15" s="67">
        <f t="shared" si="44"/>
        <v>40.469208211143695</v>
      </c>
      <c r="CD15" s="47">
        <f t="shared" si="44"/>
        <v>31.671554252199414</v>
      </c>
      <c r="CE15" s="49">
        <f t="shared" si="44"/>
        <v>11.143695014662756</v>
      </c>
      <c r="CG15" s="18"/>
      <c r="CH15" s="18"/>
      <c r="CI15" s="18"/>
      <c r="CJ15" s="18"/>
      <c r="CK15" s="18"/>
      <c r="CL15" s="18"/>
    </row>
    <row r="16" spans="1:93" ht="45" customHeight="1" thickTop="1">
      <c r="A16" s="74" t="s">
        <v>72</v>
      </c>
      <c r="B16" s="19" t="s">
        <v>0</v>
      </c>
      <c r="C16" s="11">
        <v>35</v>
      </c>
      <c r="D16" s="12">
        <v>244</v>
      </c>
      <c r="E16" s="12">
        <v>67</v>
      </c>
      <c r="F16" s="13">
        <v>24</v>
      </c>
      <c r="G16" s="11">
        <v>30</v>
      </c>
      <c r="H16" s="12">
        <v>143</v>
      </c>
      <c r="I16" s="12">
        <v>161</v>
      </c>
      <c r="J16" s="12">
        <v>23</v>
      </c>
      <c r="K16" s="13">
        <v>3</v>
      </c>
      <c r="L16" s="11">
        <v>281</v>
      </c>
      <c r="M16" s="12">
        <v>29</v>
      </c>
      <c r="N16" s="13">
        <v>60</v>
      </c>
      <c r="O16" s="11">
        <v>12</v>
      </c>
      <c r="P16" s="12">
        <v>75</v>
      </c>
      <c r="Q16" s="12">
        <v>118</v>
      </c>
      <c r="R16" s="12">
        <v>84</v>
      </c>
      <c r="S16" s="13">
        <v>15</v>
      </c>
      <c r="T16" s="11">
        <v>26</v>
      </c>
      <c r="U16" s="12">
        <v>35</v>
      </c>
      <c r="V16" s="12">
        <v>114</v>
      </c>
      <c r="W16" s="12">
        <v>80</v>
      </c>
      <c r="X16" s="13">
        <v>51</v>
      </c>
      <c r="Y16" s="11">
        <v>79</v>
      </c>
      <c r="Z16" s="12">
        <v>136</v>
      </c>
      <c r="AA16" s="12">
        <v>50</v>
      </c>
      <c r="AB16" s="12">
        <v>11</v>
      </c>
      <c r="AC16" s="13">
        <v>3</v>
      </c>
      <c r="AD16" s="11">
        <v>221</v>
      </c>
      <c r="AE16" s="13">
        <v>31</v>
      </c>
      <c r="AF16" s="11">
        <v>170</v>
      </c>
      <c r="AG16" s="12">
        <v>282</v>
      </c>
      <c r="AH16" s="12">
        <v>52</v>
      </c>
      <c r="AI16" s="13">
        <v>102</v>
      </c>
      <c r="AJ16" s="11">
        <v>82</v>
      </c>
      <c r="AK16" s="12">
        <v>84</v>
      </c>
      <c r="AL16" s="12">
        <v>46</v>
      </c>
      <c r="AM16" s="12">
        <v>57</v>
      </c>
      <c r="AN16" s="12">
        <v>23</v>
      </c>
      <c r="AO16" s="13">
        <v>62</v>
      </c>
      <c r="AP16" s="11">
        <v>94</v>
      </c>
      <c r="AQ16" s="12">
        <v>41</v>
      </c>
      <c r="AR16" s="12">
        <v>164</v>
      </c>
      <c r="AS16" s="12">
        <v>23</v>
      </c>
      <c r="AT16" s="12">
        <v>130</v>
      </c>
      <c r="AU16" s="12">
        <v>218</v>
      </c>
      <c r="AV16" s="13">
        <v>29</v>
      </c>
      <c r="AW16" s="11">
        <v>2</v>
      </c>
      <c r="AX16" s="12">
        <v>69</v>
      </c>
      <c r="AY16" s="12">
        <v>165</v>
      </c>
      <c r="AZ16" s="12">
        <v>84</v>
      </c>
      <c r="BA16" s="13">
        <v>16</v>
      </c>
      <c r="BB16" s="11">
        <v>14</v>
      </c>
      <c r="BC16" s="12">
        <v>50</v>
      </c>
      <c r="BD16" s="12">
        <v>133</v>
      </c>
      <c r="BE16" s="12">
        <v>107</v>
      </c>
      <c r="BF16" s="13">
        <v>46</v>
      </c>
      <c r="BG16" s="11">
        <v>3</v>
      </c>
      <c r="BH16" s="12">
        <v>29</v>
      </c>
      <c r="BI16" s="12">
        <v>111</v>
      </c>
      <c r="BJ16" s="12">
        <v>134</v>
      </c>
      <c r="BK16" s="12">
        <v>39</v>
      </c>
      <c r="BL16" s="13">
        <v>19</v>
      </c>
      <c r="BM16" s="1">
        <v>21</v>
      </c>
      <c r="BN16" s="52">
        <v>276</v>
      </c>
      <c r="BO16" s="1">
        <v>5</v>
      </c>
      <c r="BP16" s="11">
        <v>0</v>
      </c>
      <c r="BQ16" s="12">
        <v>0</v>
      </c>
      <c r="BR16" s="12">
        <v>3</v>
      </c>
      <c r="BS16" s="12">
        <v>51</v>
      </c>
      <c r="BT16" s="12">
        <v>209</v>
      </c>
      <c r="BU16" s="13">
        <v>48</v>
      </c>
      <c r="BV16" s="11">
        <v>6</v>
      </c>
      <c r="BW16" s="12">
        <v>17</v>
      </c>
      <c r="BX16" s="12">
        <v>67</v>
      </c>
      <c r="BY16" s="12">
        <v>151</v>
      </c>
      <c r="BZ16" s="13">
        <v>72</v>
      </c>
      <c r="CA16" s="11">
        <v>9</v>
      </c>
      <c r="CB16" s="12">
        <v>40</v>
      </c>
      <c r="CC16" s="12">
        <v>98</v>
      </c>
      <c r="CD16" s="12">
        <v>120</v>
      </c>
      <c r="CE16" s="43">
        <v>43</v>
      </c>
      <c r="CG16" s="15"/>
      <c r="CH16" s="15"/>
      <c r="CI16" s="15"/>
      <c r="CJ16" s="15"/>
      <c r="CK16" s="15"/>
      <c r="CL16" s="15"/>
    </row>
    <row r="17" spans="1:90" ht="45" customHeight="1">
      <c r="A17" s="74"/>
      <c r="B17" s="34" t="s">
        <v>1</v>
      </c>
      <c r="C17" s="25">
        <v>48</v>
      </c>
      <c r="D17" s="26">
        <v>69</v>
      </c>
      <c r="E17" s="26">
        <v>14</v>
      </c>
      <c r="F17" s="27">
        <v>8</v>
      </c>
      <c r="G17" s="25">
        <v>12</v>
      </c>
      <c r="H17" s="26">
        <v>48</v>
      </c>
      <c r="I17" s="26">
        <v>67</v>
      </c>
      <c r="J17" s="26">
        <v>7</v>
      </c>
      <c r="K17" s="27">
        <v>2</v>
      </c>
      <c r="L17" s="25">
        <v>102</v>
      </c>
      <c r="M17" s="26">
        <v>19</v>
      </c>
      <c r="N17" s="27">
        <v>17</v>
      </c>
      <c r="O17" s="25">
        <v>4</v>
      </c>
      <c r="P17" s="26">
        <v>29</v>
      </c>
      <c r="Q17" s="26">
        <v>51</v>
      </c>
      <c r="R17" s="26">
        <v>25</v>
      </c>
      <c r="S17" s="27">
        <v>9</v>
      </c>
      <c r="T17" s="25">
        <v>20</v>
      </c>
      <c r="U17" s="26">
        <v>29</v>
      </c>
      <c r="V17" s="26">
        <v>41</v>
      </c>
      <c r="W17" s="26">
        <v>20</v>
      </c>
      <c r="X17" s="27">
        <v>13</v>
      </c>
      <c r="Y17" s="25">
        <v>28</v>
      </c>
      <c r="Z17" s="26">
        <v>54</v>
      </c>
      <c r="AA17" s="26">
        <v>24</v>
      </c>
      <c r="AB17" s="26">
        <v>2</v>
      </c>
      <c r="AC17" s="27">
        <v>1</v>
      </c>
      <c r="AD17" s="25">
        <v>88</v>
      </c>
      <c r="AE17" s="27">
        <v>12</v>
      </c>
      <c r="AF17" s="25">
        <v>79</v>
      </c>
      <c r="AG17" s="26">
        <v>82</v>
      </c>
      <c r="AH17" s="26">
        <v>46</v>
      </c>
      <c r="AI17" s="27">
        <v>45</v>
      </c>
      <c r="AJ17" s="25">
        <v>38</v>
      </c>
      <c r="AK17" s="26">
        <v>35</v>
      </c>
      <c r="AL17" s="26">
        <v>26</v>
      </c>
      <c r="AM17" s="26">
        <v>17</v>
      </c>
      <c r="AN17" s="26">
        <v>4</v>
      </c>
      <c r="AO17" s="27">
        <v>22</v>
      </c>
      <c r="AP17" s="25">
        <v>38</v>
      </c>
      <c r="AQ17" s="26">
        <v>13</v>
      </c>
      <c r="AR17" s="26">
        <v>65</v>
      </c>
      <c r="AS17" s="26">
        <v>5</v>
      </c>
      <c r="AT17" s="26">
        <v>35</v>
      </c>
      <c r="AU17" s="26">
        <v>83</v>
      </c>
      <c r="AV17" s="27">
        <v>12</v>
      </c>
      <c r="AW17" s="25">
        <v>1</v>
      </c>
      <c r="AX17" s="26">
        <v>32</v>
      </c>
      <c r="AY17" s="26">
        <v>52</v>
      </c>
      <c r="AZ17" s="26">
        <v>30</v>
      </c>
      <c r="BA17" s="27">
        <v>4</v>
      </c>
      <c r="BB17" s="25">
        <v>7</v>
      </c>
      <c r="BC17" s="26">
        <v>39</v>
      </c>
      <c r="BD17" s="26">
        <v>42</v>
      </c>
      <c r="BE17" s="26">
        <v>32</v>
      </c>
      <c r="BF17" s="27">
        <v>12</v>
      </c>
      <c r="BG17" s="25">
        <v>1</v>
      </c>
      <c r="BH17" s="26">
        <v>18</v>
      </c>
      <c r="BI17" s="26">
        <v>58</v>
      </c>
      <c r="BJ17" s="26">
        <v>37</v>
      </c>
      <c r="BK17" s="26">
        <v>10</v>
      </c>
      <c r="BL17" s="27">
        <v>4</v>
      </c>
      <c r="BM17" s="66">
        <v>14</v>
      </c>
      <c r="BN17" s="26">
        <v>85</v>
      </c>
      <c r="BO17" s="66">
        <v>4</v>
      </c>
      <c r="BP17" s="25">
        <v>0</v>
      </c>
      <c r="BQ17" s="26">
        <v>0</v>
      </c>
      <c r="BR17" s="26">
        <v>1</v>
      </c>
      <c r="BS17" s="26">
        <v>20</v>
      </c>
      <c r="BT17" s="26">
        <v>76</v>
      </c>
      <c r="BU17" s="27">
        <v>23</v>
      </c>
      <c r="BV17" s="25">
        <v>1</v>
      </c>
      <c r="BW17" s="26">
        <v>3</v>
      </c>
      <c r="BX17" s="26">
        <v>23</v>
      </c>
      <c r="BY17" s="26">
        <v>51</v>
      </c>
      <c r="BZ17" s="27">
        <v>35</v>
      </c>
      <c r="CA17" s="25">
        <v>2</v>
      </c>
      <c r="CB17" s="26">
        <v>13</v>
      </c>
      <c r="CC17" s="26">
        <v>43</v>
      </c>
      <c r="CD17" s="26">
        <v>39</v>
      </c>
      <c r="CE17" s="41">
        <v>21</v>
      </c>
      <c r="CG17" s="15"/>
      <c r="CH17" s="15"/>
      <c r="CI17" s="15"/>
      <c r="CJ17" s="15"/>
      <c r="CK17" s="15"/>
      <c r="CL17" s="15"/>
    </row>
    <row r="18" spans="1:90" ht="45" customHeight="1" thickBot="1">
      <c r="A18" s="74"/>
      <c r="B18" s="35" t="s">
        <v>67</v>
      </c>
      <c r="C18" s="21">
        <f t="shared" ref="C18:BN18" si="45">SUM(C16:C17)</f>
        <v>83</v>
      </c>
      <c r="D18" s="22">
        <f t="shared" si="45"/>
        <v>313</v>
      </c>
      <c r="E18" s="22">
        <f t="shared" si="45"/>
        <v>81</v>
      </c>
      <c r="F18" s="23">
        <f t="shared" si="45"/>
        <v>32</v>
      </c>
      <c r="G18" s="30">
        <f t="shared" si="45"/>
        <v>42</v>
      </c>
      <c r="H18" s="31">
        <f t="shared" si="45"/>
        <v>191</v>
      </c>
      <c r="I18" s="31">
        <f t="shared" si="45"/>
        <v>228</v>
      </c>
      <c r="J18" s="31">
        <f t="shared" si="45"/>
        <v>30</v>
      </c>
      <c r="K18" s="32">
        <f t="shared" si="45"/>
        <v>5</v>
      </c>
      <c r="L18" s="21">
        <f t="shared" si="45"/>
        <v>383</v>
      </c>
      <c r="M18" s="22">
        <f t="shared" si="45"/>
        <v>48</v>
      </c>
      <c r="N18" s="23">
        <f t="shared" si="45"/>
        <v>77</v>
      </c>
      <c r="O18" s="21">
        <f t="shared" si="45"/>
        <v>16</v>
      </c>
      <c r="P18" s="22">
        <f t="shared" si="45"/>
        <v>104</v>
      </c>
      <c r="Q18" s="22">
        <f t="shared" si="45"/>
        <v>169</v>
      </c>
      <c r="R18" s="22">
        <f t="shared" si="45"/>
        <v>109</v>
      </c>
      <c r="S18" s="23">
        <f t="shared" si="45"/>
        <v>24</v>
      </c>
      <c r="T18" s="21">
        <f t="shared" si="45"/>
        <v>46</v>
      </c>
      <c r="U18" s="22">
        <f t="shared" si="45"/>
        <v>64</v>
      </c>
      <c r="V18" s="22">
        <f t="shared" si="45"/>
        <v>155</v>
      </c>
      <c r="W18" s="22">
        <f t="shared" si="45"/>
        <v>100</v>
      </c>
      <c r="X18" s="23">
        <f t="shared" si="45"/>
        <v>64</v>
      </c>
      <c r="Y18" s="21">
        <f t="shared" si="45"/>
        <v>107</v>
      </c>
      <c r="Z18" s="22">
        <f t="shared" si="45"/>
        <v>190</v>
      </c>
      <c r="AA18" s="22">
        <f t="shared" si="45"/>
        <v>74</v>
      </c>
      <c r="AB18" s="22">
        <f t="shared" si="45"/>
        <v>13</v>
      </c>
      <c r="AC18" s="23">
        <f t="shared" si="45"/>
        <v>4</v>
      </c>
      <c r="AD18" s="21">
        <f t="shared" si="45"/>
        <v>309</v>
      </c>
      <c r="AE18" s="23">
        <f t="shared" si="45"/>
        <v>43</v>
      </c>
      <c r="AF18" s="21">
        <f t="shared" si="45"/>
        <v>249</v>
      </c>
      <c r="AG18" s="22">
        <f t="shared" si="45"/>
        <v>364</v>
      </c>
      <c r="AH18" s="22">
        <f t="shared" si="45"/>
        <v>98</v>
      </c>
      <c r="AI18" s="23">
        <f t="shared" si="45"/>
        <v>147</v>
      </c>
      <c r="AJ18" s="21">
        <f t="shared" si="45"/>
        <v>120</v>
      </c>
      <c r="AK18" s="22">
        <f t="shared" si="45"/>
        <v>119</v>
      </c>
      <c r="AL18" s="22">
        <f t="shared" si="45"/>
        <v>72</v>
      </c>
      <c r="AM18" s="22">
        <f t="shared" si="45"/>
        <v>74</v>
      </c>
      <c r="AN18" s="22">
        <f t="shared" si="45"/>
        <v>27</v>
      </c>
      <c r="AO18" s="23">
        <f t="shared" si="45"/>
        <v>84</v>
      </c>
      <c r="AP18" s="21">
        <f t="shared" si="45"/>
        <v>132</v>
      </c>
      <c r="AQ18" s="22">
        <f t="shared" si="45"/>
        <v>54</v>
      </c>
      <c r="AR18" s="22">
        <f t="shared" si="45"/>
        <v>229</v>
      </c>
      <c r="AS18" s="22">
        <f t="shared" si="45"/>
        <v>28</v>
      </c>
      <c r="AT18" s="22">
        <f t="shared" si="45"/>
        <v>165</v>
      </c>
      <c r="AU18" s="22">
        <f t="shared" si="45"/>
        <v>301</v>
      </c>
      <c r="AV18" s="23">
        <f t="shared" si="45"/>
        <v>41</v>
      </c>
      <c r="AW18" s="21">
        <f t="shared" si="45"/>
        <v>3</v>
      </c>
      <c r="AX18" s="22">
        <f t="shared" si="45"/>
        <v>101</v>
      </c>
      <c r="AY18" s="22">
        <f t="shared" si="45"/>
        <v>217</v>
      </c>
      <c r="AZ18" s="22">
        <f t="shared" si="45"/>
        <v>114</v>
      </c>
      <c r="BA18" s="23">
        <f t="shared" si="45"/>
        <v>20</v>
      </c>
      <c r="BB18" s="21">
        <f t="shared" si="45"/>
        <v>21</v>
      </c>
      <c r="BC18" s="22">
        <f t="shared" si="45"/>
        <v>89</v>
      </c>
      <c r="BD18" s="22">
        <f t="shared" si="45"/>
        <v>175</v>
      </c>
      <c r="BE18" s="22">
        <f t="shared" si="45"/>
        <v>139</v>
      </c>
      <c r="BF18" s="23">
        <f t="shared" si="45"/>
        <v>58</v>
      </c>
      <c r="BG18" s="21">
        <f t="shared" si="45"/>
        <v>4</v>
      </c>
      <c r="BH18" s="22">
        <f t="shared" si="45"/>
        <v>47</v>
      </c>
      <c r="BI18" s="22">
        <f t="shared" si="45"/>
        <v>169</v>
      </c>
      <c r="BJ18" s="22">
        <f t="shared" si="45"/>
        <v>171</v>
      </c>
      <c r="BK18" s="22">
        <f t="shared" si="45"/>
        <v>49</v>
      </c>
      <c r="BL18" s="23">
        <f t="shared" si="45"/>
        <v>23</v>
      </c>
      <c r="BM18" s="24">
        <f t="shared" si="45"/>
        <v>35</v>
      </c>
      <c r="BN18" s="22">
        <f t="shared" si="45"/>
        <v>361</v>
      </c>
      <c r="BO18" s="33">
        <f t="shared" ref="BO18:CE18" si="46">SUM(BO16:BO17)</f>
        <v>9</v>
      </c>
      <c r="BP18" s="21">
        <f t="shared" si="46"/>
        <v>0</v>
      </c>
      <c r="BQ18" s="22">
        <f t="shared" si="46"/>
        <v>0</v>
      </c>
      <c r="BR18" s="22">
        <f t="shared" si="46"/>
        <v>4</v>
      </c>
      <c r="BS18" s="22">
        <f t="shared" si="46"/>
        <v>71</v>
      </c>
      <c r="BT18" s="22">
        <f t="shared" si="46"/>
        <v>285</v>
      </c>
      <c r="BU18" s="23">
        <f t="shared" si="46"/>
        <v>71</v>
      </c>
      <c r="BV18" s="21">
        <f t="shared" si="46"/>
        <v>7</v>
      </c>
      <c r="BW18" s="22">
        <f t="shared" si="46"/>
        <v>20</v>
      </c>
      <c r="BX18" s="22">
        <f t="shared" si="46"/>
        <v>90</v>
      </c>
      <c r="BY18" s="22">
        <f t="shared" si="46"/>
        <v>202</v>
      </c>
      <c r="BZ18" s="23">
        <f t="shared" si="46"/>
        <v>107</v>
      </c>
      <c r="CA18" s="21">
        <f t="shared" si="46"/>
        <v>11</v>
      </c>
      <c r="CB18" s="22">
        <f t="shared" si="46"/>
        <v>53</v>
      </c>
      <c r="CC18" s="22">
        <f t="shared" si="46"/>
        <v>141</v>
      </c>
      <c r="CD18" s="22">
        <f t="shared" si="46"/>
        <v>159</v>
      </c>
      <c r="CE18" s="42">
        <f t="shared" si="46"/>
        <v>64</v>
      </c>
      <c r="CG18" s="15"/>
      <c r="CH18" s="15"/>
      <c r="CI18" s="15"/>
      <c r="CJ18" s="15"/>
      <c r="CK18" s="15"/>
      <c r="CL18" s="15"/>
    </row>
    <row r="19" spans="1:90" ht="45" customHeight="1" thickTop="1" thickBot="1">
      <c r="A19" s="74"/>
      <c r="B19" s="36" t="s">
        <v>76</v>
      </c>
      <c r="C19" s="20">
        <f>C18/509*100</f>
        <v>16.306483300589392</v>
      </c>
      <c r="D19" s="68">
        <f t="shared" ref="D19:F19" si="47">D18/509*100</f>
        <v>61.493123772102166</v>
      </c>
      <c r="E19" s="37">
        <f t="shared" si="47"/>
        <v>15.913555992141454</v>
      </c>
      <c r="F19" s="38">
        <f t="shared" si="47"/>
        <v>6.2868369351669937</v>
      </c>
      <c r="G19" s="20">
        <f>G18/496*100</f>
        <v>8.4677419354838701</v>
      </c>
      <c r="H19" s="37">
        <f t="shared" ref="H19:K19" si="48">H18/496*100</f>
        <v>38.508064516129032</v>
      </c>
      <c r="I19" s="68">
        <f t="shared" si="48"/>
        <v>45.967741935483872</v>
      </c>
      <c r="J19" s="37">
        <f t="shared" si="48"/>
        <v>6.0483870967741939</v>
      </c>
      <c r="K19" s="38">
        <f t="shared" si="48"/>
        <v>1.0080645161290323</v>
      </c>
      <c r="L19" s="70">
        <f>L18/510*100</f>
        <v>75.098039215686271</v>
      </c>
      <c r="M19" s="37">
        <f t="shared" ref="M19:N19" si="49">M18/510*100</f>
        <v>9.4117647058823533</v>
      </c>
      <c r="N19" s="38">
        <f t="shared" si="49"/>
        <v>15.098039215686274</v>
      </c>
      <c r="O19" s="20">
        <f>O18/422*100</f>
        <v>3.7914691943127963</v>
      </c>
      <c r="P19" s="37">
        <f t="shared" ref="P19:S19" si="50">P18/422*100</f>
        <v>24.644549763033176</v>
      </c>
      <c r="Q19" s="68">
        <f t="shared" si="50"/>
        <v>40.047393364928915</v>
      </c>
      <c r="R19" s="37">
        <f t="shared" si="50"/>
        <v>25.829383886255926</v>
      </c>
      <c r="S19" s="38">
        <f t="shared" si="50"/>
        <v>5.6872037914691944</v>
      </c>
      <c r="T19" s="20">
        <f>T18/429*100</f>
        <v>10.722610722610723</v>
      </c>
      <c r="U19" s="37">
        <f t="shared" ref="U19:X19" si="51">U18/429*100</f>
        <v>14.918414918414918</v>
      </c>
      <c r="V19" s="68">
        <f t="shared" si="51"/>
        <v>36.130536130536129</v>
      </c>
      <c r="W19" s="37">
        <f t="shared" si="51"/>
        <v>23.310023310023308</v>
      </c>
      <c r="X19" s="38">
        <f t="shared" si="51"/>
        <v>14.918414918414918</v>
      </c>
      <c r="Y19" s="20">
        <f>Y18/388*100</f>
        <v>27.577319587628867</v>
      </c>
      <c r="Z19" s="68">
        <f t="shared" ref="Z19:AC19" si="52">Z18/388*100</f>
        <v>48.96907216494845</v>
      </c>
      <c r="AA19" s="37">
        <f t="shared" si="52"/>
        <v>19.072164948453608</v>
      </c>
      <c r="AB19" s="37">
        <f t="shared" si="52"/>
        <v>3.3505154639175259</v>
      </c>
      <c r="AC19" s="38">
        <f t="shared" si="52"/>
        <v>1.0309278350515463</v>
      </c>
      <c r="AD19" s="70">
        <f>AD18/352*100</f>
        <v>87.784090909090907</v>
      </c>
      <c r="AE19" s="38">
        <f>AE18/352*100</f>
        <v>12.215909090909092</v>
      </c>
      <c r="AF19" s="20">
        <f>AF18/510*100</f>
        <v>48.823529411764703</v>
      </c>
      <c r="AG19" s="68">
        <f t="shared" ref="AG19:AV19" si="53">AG18/510*100</f>
        <v>71.372549019607845</v>
      </c>
      <c r="AH19" s="37">
        <f t="shared" si="53"/>
        <v>19.215686274509807</v>
      </c>
      <c r="AI19" s="38">
        <f t="shared" si="53"/>
        <v>28.823529411764703</v>
      </c>
      <c r="AJ19" s="70">
        <f t="shared" si="53"/>
        <v>23.52941176470588</v>
      </c>
      <c r="AK19" s="37">
        <f t="shared" si="53"/>
        <v>23.333333333333332</v>
      </c>
      <c r="AL19" s="37">
        <f t="shared" si="53"/>
        <v>14.117647058823529</v>
      </c>
      <c r="AM19" s="37">
        <f t="shared" si="53"/>
        <v>14.509803921568629</v>
      </c>
      <c r="AN19" s="37">
        <f t="shared" si="53"/>
        <v>5.2941176470588234</v>
      </c>
      <c r="AO19" s="38">
        <f t="shared" si="53"/>
        <v>16.470588235294116</v>
      </c>
      <c r="AP19" s="20">
        <f t="shared" si="53"/>
        <v>25.882352941176475</v>
      </c>
      <c r="AQ19" s="37">
        <f t="shared" si="53"/>
        <v>10.588235294117647</v>
      </c>
      <c r="AR19" s="37">
        <f t="shared" si="53"/>
        <v>44.901960784313729</v>
      </c>
      <c r="AS19" s="37">
        <f t="shared" si="53"/>
        <v>5.4901960784313726</v>
      </c>
      <c r="AT19" s="37">
        <f t="shared" si="53"/>
        <v>32.352941176470587</v>
      </c>
      <c r="AU19" s="68">
        <f t="shared" si="53"/>
        <v>59.019607843137258</v>
      </c>
      <c r="AV19" s="38">
        <f t="shared" si="53"/>
        <v>8.0392156862745097</v>
      </c>
      <c r="AW19" s="20">
        <f>AW18/455*100</f>
        <v>0.65934065934065933</v>
      </c>
      <c r="AX19" s="37">
        <f t="shared" ref="AX19:BA19" si="54">AX18/455*100</f>
        <v>22.197802197802197</v>
      </c>
      <c r="AY19" s="68">
        <f t="shared" si="54"/>
        <v>47.692307692307693</v>
      </c>
      <c r="AZ19" s="37">
        <f t="shared" si="54"/>
        <v>25.054945054945055</v>
      </c>
      <c r="BA19" s="38">
        <f t="shared" si="54"/>
        <v>4.395604395604396</v>
      </c>
      <c r="BB19" s="20">
        <f>BB18/482*100</f>
        <v>4.3568464730290453</v>
      </c>
      <c r="BC19" s="37">
        <f t="shared" ref="BC19:BE19" si="55">BC18/482*100</f>
        <v>18.464730290456433</v>
      </c>
      <c r="BD19" s="68">
        <f t="shared" si="55"/>
        <v>36.307053941908713</v>
      </c>
      <c r="BE19" s="37">
        <f t="shared" si="55"/>
        <v>28.838174273858918</v>
      </c>
      <c r="BF19" s="38">
        <f>BF18/482*100</f>
        <v>12.033195020746888</v>
      </c>
      <c r="BG19" s="72">
        <f>BG18/463*100</f>
        <v>0.86393088552915775</v>
      </c>
      <c r="BH19" s="47">
        <f t="shared" ref="BH19:BL19" si="56">BH18/463*100</f>
        <v>10.151187904967603</v>
      </c>
      <c r="BI19" s="47">
        <f t="shared" si="56"/>
        <v>36.501079913606908</v>
      </c>
      <c r="BJ19" s="47">
        <f t="shared" si="56"/>
        <v>36.933045356371494</v>
      </c>
      <c r="BK19" s="47">
        <f t="shared" si="56"/>
        <v>10.583153347732182</v>
      </c>
      <c r="BL19" s="73">
        <f t="shared" si="56"/>
        <v>4.967602591792657</v>
      </c>
      <c r="BM19" s="20">
        <f>BM18/405*100</f>
        <v>8.6419753086419746</v>
      </c>
      <c r="BN19" s="68">
        <f t="shared" ref="BN19:BO19" si="57">BN18/405*100</f>
        <v>89.135802469135811</v>
      </c>
      <c r="BO19" s="38">
        <f t="shared" si="57"/>
        <v>2.2222222222222223</v>
      </c>
      <c r="BP19" s="20">
        <f>BP18/431*100</f>
        <v>0</v>
      </c>
      <c r="BQ19" s="37">
        <f t="shared" ref="BQ19:BU19" si="58">BQ18/431*100</f>
        <v>0</v>
      </c>
      <c r="BR19" s="37">
        <f t="shared" si="58"/>
        <v>0.92807424593967514</v>
      </c>
      <c r="BS19" s="37">
        <f t="shared" si="58"/>
        <v>16.473317865429234</v>
      </c>
      <c r="BT19" s="68">
        <f t="shared" si="58"/>
        <v>66.125290023201856</v>
      </c>
      <c r="BU19" s="38">
        <f t="shared" si="58"/>
        <v>16.473317865429234</v>
      </c>
      <c r="BV19" s="20">
        <f>BV18/426*100</f>
        <v>1.643192488262911</v>
      </c>
      <c r="BW19" s="37">
        <f t="shared" ref="BW19:BZ19" si="59">BW18/426*100</f>
        <v>4.6948356807511731</v>
      </c>
      <c r="BX19" s="37">
        <f t="shared" si="59"/>
        <v>21.12676056338028</v>
      </c>
      <c r="BY19" s="68">
        <f t="shared" si="59"/>
        <v>47.417840375586856</v>
      </c>
      <c r="BZ19" s="38">
        <f t="shared" si="59"/>
        <v>25.11737089201878</v>
      </c>
      <c r="CA19" s="20">
        <f>CA18/428*100</f>
        <v>2.570093457943925</v>
      </c>
      <c r="CB19" s="37">
        <f t="shared" ref="CB19:CE19" si="60">CB18/428*100</f>
        <v>12.383177570093459</v>
      </c>
      <c r="CC19" s="37">
        <f t="shared" si="60"/>
        <v>32.943925233644862</v>
      </c>
      <c r="CD19" s="68">
        <f t="shared" si="60"/>
        <v>37.149532710280376</v>
      </c>
      <c r="CE19" s="44">
        <f t="shared" si="60"/>
        <v>14.953271028037381</v>
      </c>
      <c r="CG19" s="15"/>
      <c r="CH19" s="15"/>
      <c r="CI19" s="15"/>
      <c r="CJ19" s="15"/>
      <c r="CK19" s="15"/>
      <c r="CL19" s="15"/>
    </row>
    <row r="20" spans="1:90" ht="45" customHeight="1" thickTop="1">
      <c r="A20" s="75" t="s">
        <v>73</v>
      </c>
      <c r="B20" s="50" t="s">
        <v>0</v>
      </c>
      <c r="C20" s="51">
        <v>18</v>
      </c>
      <c r="D20" s="52">
        <v>103</v>
      </c>
      <c r="E20" s="52">
        <v>43</v>
      </c>
      <c r="F20" s="53">
        <v>5</v>
      </c>
      <c r="G20" s="54">
        <v>27</v>
      </c>
      <c r="H20" s="52">
        <v>67</v>
      </c>
      <c r="I20" s="52">
        <v>65</v>
      </c>
      <c r="J20" s="52">
        <v>9</v>
      </c>
      <c r="K20" s="55">
        <v>0</v>
      </c>
      <c r="L20" s="51">
        <v>129</v>
      </c>
      <c r="M20" s="52">
        <v>11</v>
      </c>
      <c r="N20" s="53">
        <v>33</v>
      </c>
      <c r="O20" s="54">
        <v>14</v>
      </c>
      <c r="P20" s="52">
        <v>34</v>
      </c>
      <c r="Q20" s="52">
        <v>61</v>
      </c>
      <c r="R20" s="52">
        <v>21</v>
      </c>
      <c r="S20" s="55">
        <v>11</v>
      </c>
      <c r="T20" s="51">
        <v>29</v>
      </c>
      <c r="U20" s="52">
        <v>25</v>
      </c>
      <c r="V20" s="52">
        <v>42</v>
      </c>
      <c r="W20" s="52">
        <v>32</v>
      </c>
      <c r="X20" s="53">
        <v>12</v>
      </c>
      <c r="Y20" s="51">
        <v>37</v>
      </c>
      <c r="Z20" s="52">
        <v>67</v>
      </c>
      <c r="AA20" s="52">
        <v>16</v>
      </c>
      <c r="AB20" s="52">
        <v>7</v>
      </c>
      <c r="AC20" s="53">
        <v>1</v>
      </c>
      <c r="AD20" s="51">
        <v>111</v>
      </c>
      <c r="AE20" s="53">
        <v>13</v>
      </c>
      <c r="AF20" s="51">
        <v>70</v>
      </c>
      <c r="AG20" s="52">
        <v>125</v>
      </c>
      <c r="AH20" s="52">
        <v>39</v>
      </c>
      <c r="AI20" s="52">
        <v>54</v>
      </c>
      <c r="AJ20" s="51">
        <v>50</v>
      </c>
      <c r="AK20" s="52">
        <v>43</v>
      </c>
      <c r="AL20" s="52">
        <v>36</v>
      </c>
      <c r="AM20" s="52">
        <v>8</v>
      </c>
      <c r="AN20" s="52">
        <v>18</v>
      </c>
      <c r="AO20" s="53">
        <v>23</v>
      </c>
      <c r="AP20" s="54">
        <v>35</v>
      </c>
      <c r="AQ20" s="52">
        <v>15</v>
      </c>
      <c r="AR20" s="52">
        <v>68</v>
      </c>
      <c r="AS20" s="52">
        <v>11</v>
      </c>
      <c r="AT20" s="52">
        <v>55</v>
      </c>
      <c r="AU20" s="52">
        <v>96</v>
      </c>
      <c r="AV20" s="52">
        <v>9</v>
      </c>
      <c r="AW20" s="51">
        <v>4</v>
      </c>
      <c r="AX20" s="52">
        <v>34</v>
      </c>
      <c r="AY20" s="52">
        <v>91</v>
      </c>
      <c r="AZ20" s="52">
        <v>30</v>
      </c>
      <c r="BA20" s="53">
        <v>11</v>
      </c>
      <c r="BB20" s="51">
        <v>10</v>
      </c>
      <c r="BC20" s="52">
        <v>41</v>
      </c>
      <c r="BD20" s="52">
        <v>54</v>
      </c>
      <c r="BE20" s="52">
        <v>38</v>
      </c>
      <c r="BF20" s="53">
        <v>12</v>
      </c>
      <c r="BG20" s="51">
        <v>3</v>
      </c>
      <c r="BH20" s="52">
        <v>26</v>
      </c>
      <c r="BI20" s="52">
        <v>63</v>
      </c>
      <c r="BJ20" s="52">
        <v>50</v>
      </c>
      <c r="BK20" s="52">
        <v>10</v>
      </c>
      <c r="BL20" s="53">
        <v>2</v>
      </c>
      <c r="BM20" s="54">
        <v>11</v>
      </c>
      <c r="BN20" s="52">
        <v>121</v>
      </c>
      <c r="BO20" s="55">
        <v>7</v>
      </c>
      <c r="BP20" s="51">
        <v>0</v>
      </c>
      <c r="BQ20" s="52">
        <v>0</v>
      </c>
      <c r="BR20" s="52">
        <v>0</v>
      </c>
      <c r="BS20" s="52">
        <v>2</v>
      </c>
      <c r="BT20" s="52">
        <v>111</v>
      </c>
      <c r="BU20" s="53">
        <v>26</v>
      </c>
      <c r="BV20" s="54">
        <v>2</v>
      </c>
      <c r="BW20" s="52">
        <v>17</v>
      </c>
      <c r="BX20" s="52">
        <v>23</v>
      </c>
      <c r="BY20" s="52">
        <v>55</v>
      </c>
      <c r="BZ20" s="55">
        <v>34</v>
      </c>
      <c r="CA20" s="51">
        <v>10</v>
      </c>
      <c r="CB20" s="52">
        <v>25</v>
      </c>
      <c r="CC20" s="52">
        <v>44</v>
      </c>
      <c r="CD20" s="52">
        <v>39</v>
      </c>
      <c r="CE20" s="56">
        <v>15</v>
      </c>
      <c r="CG20" s="15"/>
      <c r="CH20" s="15"/>
      <c r="CI20" s="15"/>
      <c r="CJ20" s="15"/>
      <c r="CK20" s="15"/>
      <c r="CL20" s="15"/>
    </row>
    <row r="21" spans="1:90" ht="45" customHeight="1">
      <c r="A21" s="76"/>
      <c r="B21" s="34" t="s">
        <v>1</v>
      </c>
      <c r="C21" s="25">
        <v>18</v>
      </c>
      <c r="D21" s="26">
        <v>18</v>
      </c>
      <c r="E21" s="26">
        <v>6</v>
      </c>
      <c r="F21" s="27">
        <v>3</v>
      </c>
      <c r="G21" s="28">
        <v>7</v>
      </c>
      <c r="H21" s="26">
        <v>20</v>
      </c>
      <c r="I21" s="26">
        <v>14</v>
      </c>
      <c r="J21" s="26">
        <v>2</v>
      </c>
      <c r="K21" s="29">
        <v>1</v>
      </c>
      <c r="L21" s="25">
        <v>33</v>
      </c>
      <c r="M21" s="26">
        <v>5</v>
      </c>
      <c r="N21" s="27">
        <v>7</v>
      </c>
      <c r="O21" s="28">
        <v>1</v>
      </c>
      <c r="P21" s="26">
        <v>12</v>
      </c>
      <c r="Q21" s="26">
        <v>18</v>
      </c>
      <c r="R21" s="26">
        <v>6</v>
      </c>
      <c r="S21" s="29">
        <v>4</v>
      </c>
      <c r="T21" s="25">
        <v>6</v>
      </c>
      <c r="U21" s="26">
        <v>13</v>
      </c>
      <c r="V21" s="26">
        <v>13</v>
      </c>
      <c r="W21" s="26">
        <v>5</v>
      </c>
      <c r="X21" s="27">
        <v>1</v>
      </c>
      <c r="Y21" s="25">
        <v>8</v>
      </c>
      <c r="Z21" s="26">
        <v>18</v>
      </c>
      <c r="AA21" s="26">
        <v>4</v>
      </c>
      <c r="AB21" s="26">
        <v>0</v>
      </c>
      <c r="AC21" s="27">
        <v>0</v>
      </c>
      <c r="AD21" s="25">
        <v>25</v>
      </c>
      <c r="AE21" s="27">
        <v>2</v>
      </c>
      <c r="AF21" s="25">
        <v>22</v>
      </c>
      <c r="AG21" s="26">
        <v>25</v>
      </c>
      <c r="AH21" s="26">
        <v>8</v>
      </c>
      <c r="AI21" s="26">
        <v>8</v>
      </c>
      <c r="AJ21" s="25">
        <v>8</v>
      </c>
      <c r="AK21" s="26">
        <v>6</v>
      </c>
      <c r="AL21" s="26">
        <v>6</v>
      </c>
      <c r="AM21" s="26">
        <v>6</v>
      </c>
      <c r="AN21" s="26">
        <v>3</v>
      </c>
      <c r="AO21" s="27">
        <v>5</v>
      </c>
      <c r="AP21" s="28">
        <v>10</v>
      </c>
      <c r="AQ21" s="26">
        <v>1</v>
      </c>
      <c r="AR21" s="26">
        <v>13</v>
      </c>
      <c r="AS21" s="26">
        <v>1</v>
      </c>
      <c r="AT21" s="26">
        <v>14</v>
      </c>
      <c r="AU21" s="26">
        <v>25</v>
      </c>
      <c r="AV21" s="26">
        <v>4</v>
      </c>
      <c r="AW21" s="25">
        <v>0</v>
      </c>
      <c r="AX21" s="26">
        <v>5</v>
      </c>
      <c r="AY21" s="26">
        <v>18</v>
      </c>
      <c r="AZ21" s="26">
        <v>14</v>
      </c>
      <c r="BA21" s="27">
        <v>1</v>
      </c>
      <c r="BB21" s="25">
        <v>3</v>
      </c>
      <c r="BC21" s="26">
        <v>7</v>
      </c>
      <c r="BD21" s="26">
        <v>19</v>
      </c>
      <c r="BE21" s="26">
        <v>6</v>
      </c>
      <c r="BF21" s="27">
        <v>1</v>
      </c>
      <c r="BG21" s="25">
        <v>0</v>
      </c>
      <c r="BH21" s="26">
        <v>9</v>
      </c>
      <c r="BI21" s="26">
        <v>18</v>
      </c>
      <c r="BJ21" s="26">
        <v>7</v>
      </c>
      <c r="BK21" s="26">
        <v>3</v>
      </c>
      <c r="BL21" s="27">
        <v>0</v>
      </c>
      <c r="BM21" s="28">
        <v>5</v>
      </c>
      <c r="BN21" s="26">
        <v>25</v>
      </c>
      <c r="BO21" s="29">
        <v>1</v>
      </c>
      <c r="BP21" s="25">
        <v>0</v>
      </c>
      <c r="BQ21" s="26">
        <v>0</v>
      </c>
      <c r="BR21" s="26">
        <v>0</v>
      </c>
      <c r="BS21" s="26">
        <v>0</v>
      </c>
      <c r="BT21" s="26">
        <v>32</v>
      </c>
      <c r="BU21" s="27">
        <v>4</v>
      </c>
      <c r="BV21" s="28">
        <v>1</v>
      </c>
      <c r="BW21" s="26">
        <v>1</v>
      </c>
      <c r="BX21" s="26">
        <v>10</v>
      </c>
      <c r="BY21" s="26">
        <v>13</v>
      </c>
      <c r="BZ21" s="29">
        <v>9</v>
      </c>
      <c r="CA21" s="25">
        <v>0</v>
      </c>
      <c r="CB21" s="26">
        <v>1</v>
      </c>
      <c r="CC21" s="26">
        <v>13</v>
      </c>
      <c r="CD21" s="26">
        <v>12</v>
      </c>
      <c r="CE21" s="41">
        <v>8</v>
      </c>
      <c r="CG21" s="15"/>
      <c r="CH21" s="15"/>
      <c r="CI21" s="15"/>
      <c r="CJ21" s="15"/>
      <c r="CK21" s="15"/>
      <c r="CL21" s="15"/>
    </row>
    <row r="22" spans="1:90" ht="45" customHeight="1" thickBot="1">
      <c r="A22" s="76"/>
      <c r="B22" s="35" t="s">
        <v>67</v>
      </c>
      <c r="C22" s="21">
        <f t="shared" ref="C22:BN22" si="61">SUM(C20:C21)</f>
        <v>36</v>
      </c>
      <c r="D22" s="22">
        <f t="shared" si="61"/>
        <v>121</v>
      </c>
      <c r="E22" s="22">
        <f t="shared" si="61"/>
        <v>49</v>
      </c>
      <c r="F22" s="23">
        <f t="shared" si="61"/>
        <v>8</v>
      </c>
      <c r="G22" s="21">
        <f t="shared" si="61"/>
        <v>34</v>
      </c>
      <c r="H22" s="22">
        <f t="shared" si="61"/>
        <v>87</v>
      </c>
      <c r="I22" s="22">
        <f t="shared" si="61"/>
        <v>79</v>
      </c>
      <c r="J22" s="22">
        <f t="shared" si="61"/>
        <v>11</v>
      </c>
      <c r="K22" s="23">
        <f t="shared" si="61"/>
        <v>1</v>
      </c>
      <c r="L22" s="21">
        <f t="shared" si="61"/>
        <v>162</v>
      </c>
      <c r="M22" s="22">
        <f t="shared" si="61"/>
        <v>16</v>
      </c>
      <c r="N22" s="23">
        <f t="shared" si="61"/>
        <v>40</v>
      </c>
      <c r="O22" s="21">
        <f t="shared" si="61"/>
        <v>15</v>
      </c>
      <c r="P22" s="22">
        <f t="shared" si="61"/>
        <v>46</v>
      </c>
      <c r="Q22" s="22">
        <f t="shared" si="61"/>
        <v>79</v>
      </c>
      <c r="R22" s="22">
        <f t="shared" si="61"/>
        <v>27</v>
      </c>
      <c r="S22" s="23">
        <f t="shared" si="61"/>
        <v>15</v>
      </c>
      <c r="T22" s="21">
        <f t="shared" si="61"/>
        <v>35</v>
      </c>
      <c r="U22" s="22">
        <f t="shared" si="61"/>
        <v>38</v>
      </c>
      <c r="V22" s="22">
        <f t="shared" si="61"/>
        <v>55</v>
      </c>
      <c r="W22" s="22">
        <f t="shared" si="61"/>
        <v>37</v>
      </c>
      <c r="X22" s="33">
        <f t="shared" si="61"/>
        <v>13</v>
      </c>
      <c r="Y22" s="21">
        <f t="shared" si="61"/>
        <v>45</v>
      </c>
      <c r="Z22" s="22">
        <f t="shared" si="61"/>
        <v>85</v>
      </c>
      <c r="AA22" s="22">
        <f t="shared" si="61"/>
        <v>20</v>
      </c>
      <c r="AB22" s="22">
        <f t="shared" si="61"/>
        <v>7</v>
      </c>
      <c r="AC22" s="23">
        <f t="shared" si="61"/>
        <v>1</v>
      </c>
      <c r="AD22" s="21">
        <f t="shared" si="61"/>
        <v>136</v>
      </c>
      <c r="AE22" s="23">
        <f t="shared" si="61"/>
        <v>15</v>
      </c>
      <c r="AF22" s="21">
        <f t="shared" si="61"/>
        <v>92</v>
      </c>
      <c r="AG22" s="22">
        <f t="shared" si="61"/>
        <v>150</v>
      </c>
      <c r="AH22" s="22">
        <f t="shared" si="61"/>
        <v>47</v>
      </c>
      <c r="AI22" s="22">
        <f t="shared" si="61"/>
        <v>62</v>
      </c>
      <c r="AJ22" s="21">
        <f t="shared" si="61"/>
        <v>58</v>
      </c>
      <c r="AK22" s="22">
        <f t="shared" si="61"/>
        <v>49</v>
      </c>
      <c r="AL22" s="22">
        <f t="shared" si="61"/>
        <v>42</v>
      </c>
      <c r="AM22" s="22">
        <f t="shared" si="61"/>
        <v>14</v>
      </c>
      <c r="AN22" s="22">
        <f t="shared" si="61"/>
        <v>21</v>
      </c>
      <c r="AO22" s="23">
        <f t="shared" si="61"/>
        <v>28</v>
      </c>
      <c r="AP22" s="24">
        <f t="shared" si="61"/>
        <v>45</v>
      </c>
      <c r="AQ22" s="22">
        <f t="shared" si="61"/>
        <v>16</v>
      </c>
      <c r="AR22" s="22">
        <f t="shared" si="61"/>
        <v>81</v>
      </c>
      <c r="AS22" s="22">
        <f t="shared" si="61"/>
        <v>12</v>
      </c>
      <c r="AT22" s="22">
        <f t="shared" si="61"/>
        <v>69</v>
      </c>
      <c r="AU22" s="22">
        <f t="shared" si="61"/>
        <v>121</v>
      </c>
      <c r="AV22" s="22">
        <f t="shared" si="61"/>
        <v>13</v>
      </c>
      <c r="AW22" s="21">
        <f t="shared" si="61"/>
        <v>4</v>
      </c>
      <c r="AX22" s="22">
        <f t="shared" si="61"/>
        <v>39</v>
      </c>
      <c r="AY22" s="22">
        <f t="shared" si="61"/>
        <v>109</v>
      </c>
      <c r="AZ22" s="22">
        <f t="shared" si="61"/>
        <v>44</v>
      </c>
      <c r="BA22" s="23">
        <f t="shared" si="61"/>
        <v>12</v>
      </c>
      <c r="BB22" s="21">
        <f t="shared" si="61"/>
        <v>13</v>
      </c>
      <c r="BC22" s="22">
        <f t="shared" si="61"/>
        <v>48</v>
      </c>
      <c r="BD22" s="22">
        <f t="shared" si="61"/>
        <v>73</v>
      </c>
      <c r="BE22" s="22">
        <f t="shared" si="61"/>
        <v>44</v>
      </c>
      <c r="BF22" s="23">
        <f t="shared" si="61"/>
        <v>13</v>
      </c>
      <c r="BG22" s="21">
        <f t="shared" si="61"/>
        <v>3</v>
      </c>
      <c r="BH22" s="22">
        <f t="shared" si="61"/>
        <v>35</v>
      </c>
      <c r="BI22" s="22">
        <f t="shared" si="61"/>
        <v>81</v>
      </c>
      <c r="BJ22" s="22">
        <f t="shared" si="61"/>
        <v>57</v>
      </c>
      <c r="BK22" s="22">
        <f t="shared" si="61"/>
        <v>13</v>
      </c>
      <c r="BL22" s="23">
        <f t="shared" si="61"/>
        <v>2</v>
      </c>
      <c r="BM22" s="21">
        <f t="shared" si="61"/>
        <v>16</v>
      </c>
      <c r="BN22" s="22">
        <f t="shared" si="61"/>
        <v>146</v>
      </c>
      <c r="BO22" s="23">
        <f t="shared" ref="BO22:CE22" si="62">SUM(BO20:BO21)</f>
        <v>8</v>
      </c>
      <c r="BP22" s="21">
        <f t="shared" si="62"/>
        <v>0</v>
      </c>
      <c r="BQ22" s="22">
        <f t="shared" si="62"/>
        <v>0</v>
      </c>
      <c r="BR22" s="22">
        <f t="shared" si="62"/>
        <v>0</v>
      </c>
      <c r="BS22" s="22">
        <f t="shared" si="62"/>
        <v>2</v>
      </c>
      <c r="BT22" s="22">
        <f t="shared" si="62"/>
        <v>143</v>
      </c>
      <c r="BU22" s="23">
        <f t="shared" si="62"/>
        <v>30</v>
      </c>
      <c r="BV22" s="24">
        <f t="shared" si="62"/>
        <v>3</v>
      </c>
      <c r="BW22" s="22">
        <f t="shared" si="62"/>
        <v>18</v>
      </c>
      <c r="BX22" s="22">
        <f t="shared" si="62"/>
        <v>33</v>
      </c>
      <c r="BY22" s="22">
        <f t="shared" si="62"/>
        <v>68</v>
      </c>
      <c r="BZ22" s="23">
        <f t="shared" si="62"/>
        <v>43</v>
      </c>
      <c r="CA22" s="21">
        <f t="shared" si="62"/>
        <v>10</v>
      </c>
      <c r="CB22" s="22">
        <f t="shared" si="62"/>
        <v>26</v>
      </c>
      <c r="CC22" s="22">
        <f t="shared" si="62"/>
        <v>57</v>
      </c>
      <c r="CD22" s="22">
        <f t="shared" si="62"/>
        <v>51</v>
      </c>
      <c r="CE22" s="42">
        <f t="shared" si="62"/>
        <v>23</v>
      </c>
    </row>
    <row r="23" spans="1:90" ht="45" customHeight="1" thickTop="1" thickBot="1">
      <c r="A23" s="77"/>
      <c r="B23" s="57" t="s">
        <v>76</v>
      </c>
      <c r="C23" s="46">
        <f>C22/214*100</f>
        <v>16.822429906542055</v>
      </c>
      <c r="D23" s="67">
        <f t="shared" ref="D23:F23" si="63">D22/214*100</f>
        <v>56.542056074766357</v>
      </c>
      <c r="E23" s="47">
        <f t="shared" si="63"/>
        <v>22.897196261682243</v>
      </c>
      <c r="F23" s="48">
        <f t="shared" si="63"/>
        <v>3.7383177570093453</v>
      </c>
      <c r="G23" s="46">
        <f>G22/212*100</f>
        <v>16.037735849056602</v>
      </c>
      <c r="H23" s="67">
        <f t="shared" ref="H23:K23" si="64">H22/212*100</f>
        <v>41.037735849056602</v>
      </c>
      <c r="I23" s="47">
        <f t="shared" si="64"/>
        <v>37.264150943396224</v>
      </c>
      <c r="J23" s="47">
        <f t="shared" si="64"/>
        <v>5.1886792452830193</v>
      </c>
      <c r="K23" s="48">
        <f t="shared" si="64"/>
        <v>0.47169811320754718</v>
      </c>
      <c r="L23" s="71">
        <f>L22/217*100</f>
        <v>74.654377880184327</v>
      </c>
      <c r="M23" s="47">
        <f t="shared" ref="M23:N23" si="65">M22/217*100</f>
        <v>7.3732718894009217</v>
      </c>
      <c r="N23" s="48">
        <f t="shared" si="65"/>
        <v>18.433179723502306</v>
      </c>
      <c r="O23" s="46">
        <f>O22/182*100</f>
        <v>8.2417582417582409</v>
      </c>
      <c r="P23" s="47">
        <f t="shared" ref="P23:S23" si="66">P22/182*100</f>
        <v>25.274725274725274</v>
      </c>
      <c r="Q23" s="67">
        <f t="shared" si="66"/>
        <v>43.406593406593409</v>
      </c>
      <c r="R23" s="47">
        <f t="shared" si="66"/>
        <v>14.835164835164836</v>
      </c>
      <c r="S23" s="48">
        <f t="shared" si="66"/>
        <v>8.2417582417582409</v>
      </c>
      <c r="T23" s="46">
        <f>T22/178*100</f>
        <v>19.662921348314608</v>
      </c>
      <c r="U23" s="47">
        <f t="shared" ref="U23:X23" si="67">U22/178*100</f>
        <v>21.348314606741571</v>
      </c>
      <c r="V23" s="67">
        <f t="shared" si="67"/>
        <v>30.898876404494381</v>
      </c>
      <c r="W23" s="47">
        <f t="shared" si="67"/>
        <v>20.786516853932586</v>
      </c>
      <c r="X23" s="48">
        <f t="shared" si="67"/>
        <v>7.3033707865168536</v>
      </c>
      <c r="Y23" s="46">
        <f>Y22/158*100</f>
        <v>28.481012658227851</v>
      </c>
      <c r="Z23" s="67">
        <f t="shared" ref="Z23:AC23" si="68">Z22/158*100</f>
        <v>53.797468354430379</v>
      </c>
      <c r="AA23" s="47">
        <f t="shared" si="68"/>
        <v>12.658227848101266</v>
      </c>
      <c r="AB23" s="47">
        <f t="shared" si="68"/>
        <v>4.4303797468354427</v>
      </c>
      <c r="AC23" s="48">
        <f t="shared" si="68"/>
        <v>0.63291139240506333</v>
      </c>
      <c r="AD23" s="71">
        <f>AD22/151*100</f>
        <v>90.066225165562912</v>
      </c>
      <c r="AE23" s="48">
        <f>AE22/151*100</f>
        <v>9.9337748344370862</v>
      </c>
      <c r="AF23" s="46">
        <f>AF22/217*100</f>
        <v>42.396313364055302</v>
      </c>
      <c r="AG23" s="67">
        <f t="shared" ref="AG23:AV23" si="69">AG22/217*100</f>
        <v>69.124423963133637</v>
      </c>
      <c r="AH23" s="47">
        <f t="shared" si="69"/>
        <v>21.658986175115206</v>
      </c>
      <c r="AI23" s="48">
        <f t="shared" si="69"/>
        <v>28.571428571428569</v>
      </c>
      <c r="AJ23" s="71">
        <f t="shared" si="69"/>
        <v>26.728110599078342</v>
      </c>
      <c r="AK23" s="47">
        <f t="shared" si="69"/>
        <v>22.58064516129032</v>
      </c>
      <c r="AL23" s="47">
        <f t="shared" si="69"/>
        <v>19.35483870967742</v>
      </c>
      <c r="AM23" s="47">
        <f t="shared" si="69"/>
        <v>6.4516129032258061</v>
      </c>
      <c r="AN23" s="47">
        <f t="shared" si="69"/>
        <v>9.67741935483871</v>
      </c>
      <c r="AO23" s="48">
        <f t="shared" si="69"/>
        <v>12.903225806451612</v>
      </c>
      <c r="AP23" s="46">
        <f t="shared" si="69"/>
        <v>20.737327188940093</v>
      </c>
      <c r="AQ23" s="47">
        <f t="shared" si="69"/>
        <v>7.3732718894009217</v>
      </c>
      <c r="AR23" s="47">
        <f t="shared" si="69"/>
        <v>37.327188940092164</v>
      </c>
      <c r="AS23" s="47">
        <f t="shared" si="69"/>
        <v>5.5299539170506913</v>
      </c>
      <c r="AT23" s="47">
        <f t="shared" si="69"/>
        <v>31.797235023041477</v>
      </c>
      <c r="AU23" s="67">
        <f t="shared" si="69"/>
        <v>55.76036866359447</v>
      </c>
      <c r="AV23" s="48">
        <f t="shared" si="69"/>
        <v>5.9907834101382482</v>
      </c>
      <c r="AW23" s="46">
        <f>AW22/208*100</f>
        <v>1.9230769230769231</v>
      </c>
      <c r="AX23" s="47">
        <f t="shared" ref="AX23:BA23" si="70">AX22/208*100</f>
        <v>18.75</v>
      </c>
      <c r="AY23" s="67">
        <f t="shared" si="70"/>
        <v>52.403846153846153</v>
      </c>
      <c r="AZ23" s="47">
        <f t="shared" si="70"/>
        <v>21.153846153846153</v>
      </c>
      <c r="BA23" s="48">
        <f t="shared" si="70"/>
        <v>5.7692307692307692</v>
      </c>
      <c r="BB23" s="46">
        <f>BB22/191*100</f>
        <v>6.8062827225130889</v>
      </c>
      <c r="BC23" s="47">
        <f t="shared" ref="BC23:BL23" si="71">BC22/191*100</f>
        <v>25.130890052356019</v>
      </c>
      <c r="BD23" s="67">
        <f t="shared" si="71"/>
        <v>38.219895287958117</v>
      </c>
      <c r="BE23" s="47">
        <f t="shared" si="71"/>
        <v>23.036649214659686</v>
      </c>
      <c r="BF23" s="48">
        <f t="shared" si="71"/>
        <v>6.8062827225130889</v>
      </c>
      <c r="BG23" s="46">
        <f t="shared" si="71"/>
        <v>1.5706806282722512</v>
      </c>
      <c r="BH23" s="47">
        <f t="shared" si="71"/>
        <v>18.32460732984293</v>
      </c>
      <c r="BI23" s="67">
        <f t="shared" si="71"/>
        <v>42.408376963350783</v>
      </c>
      <c r="BJ23" s="47">
        <f t="shared" si="71"/>
        <v>29.842931937172771</v>
      </c>
      <c r="BK23" s="47">
        <f t="shared" si="71"/>
        <v>6.8062827225130889</v>
      </c>
      <c r="BL23" s="48">
        <f t="shared" si="71"/>
        <v>1.0471204188481675</v>
      </c>
      <c r="BM23" s="46">
        <f>BM22/170*100</f>
        <v>9.4117647058823533</v>
      </c>
      <c r="BN23" s="67">
        <f t="shared" ref="BN23:BO23" si="72">BN22/170*100</f>
        <v>85.882352941176464</v>
      </c>
      <c r="BO23" s="48">
        <f t="shared" si="72"/>
        <v>4.7058823529411766</v>
      </c>
      <c r="BP23" s="46">
        <f>BP22/175*100</f>
        <v>0</v>
      </c>
      <c r="BQ23" s="47">
        <f t="shared" ref="BQ23:BU23" si="73">BQ22/175*100</f>
        <v>0</v>
      </c>
      <c r="BR23" s="47">
        <f t="shared" si="73"/>
        <v>0</v>
      </c>
      <c r="BS23" s="47">
        <f t="shared" si="73"/>
        <v>1.1428571428571428</v>
      </c>
      <c r="BT23" s="67">
        <f t="shared" si="73"/>
        <v>81.714285714285722</v>
      </c>
      <c r="BU23" s="48">
        <f t="shared" si="73"/>
        <v>17.142857142857142</v>
      </c>
      <c r="BV23" s="46">
        <f>BV22/165*100</f>
        <v>1.8181818181818181</v>
      </c>
      <c r="BW23" s="47">
        <f t="shared" ref="BW23:BZ23" si="74">BW22/165*100</f>
        <v>10.909090909090908</v>
      </c>
      <c r="BX23" s="47">
        <f t="shared" si="74"/>
        <v>20</v>
      </c>
      <c r="BY23" s="67">
        <f t="shared" si="74"/>
        <v>41.212121212121211</v>
      </c>
      <c r="BZ23" s="48">
        <f t="shared" si="74"/>
        <v>26.060606060606062</v>
      </c>
      <c r="CA23" s="46">
        <f>CA22/167*100</f>
        <v>5.9880239520958085</v>
      </c>
      <c r="CB23" s="47">
        <f t="shared" ref="CB23:CE23" si="75">CB22/167*100</f>
        <v>15.568862275449103</v>
      </c>
      <c r="CC23" s="67">
        <f t="shared" si="75"/>
        <v>34.131736526946113</v>
      </c>
      <c r="CD23" s="47">
        <f t="shared" si="75"/>
        <v>30.538922155688624</v>
      </c>
      <c r="CE23" s="49">
        <f t="shared" si="75"/>
        <v>13.77245508982036</v>
      </c>
    </row>
    <row r="24" spans="1:90" ht="45" customHeight="1" thickTop="1" thickBot="1">
      <c r="A24" s="76" t="s">
        <v>74</v>
      </c>
      <c r="B24" s="39" t="s">
        <v>68</v>
      </c>
      <c r="C24" s="21">
        <f>C6+C10+C14+C18+C22</f>
        <v>200</v>
      </c>
      <c r="D24" s="22">
        <f t="shared" ref="D24:BO24" si="76">D6+D10+D14+D18+D22</f>
        <v>787</v>
      </c>
      <c r="E24" s="22">
        <f t="shared" si="76"/>
        <v>235</v>
      </c>
      <c r="F24" s="23">
        <f t="shared" si="76"/>
        <v>83</v>
      </c>
      <c r="G24" s="24">
        <f t="shared" si="76"/>
        <v>147</v>
      </c>
      <c r="H24" s="22">
        <f t="shared" si="76"/>
        <v>514</v>
      </c>
      <c r="I24" s="22">
        <f t="shared" si="76"/>
        <v>550</v>
      </c>
      <c r="J24" s="22">
        <f t="shared" si="76"/>
        <v>63</v>
      </c>
      <c r="K24" s="23">
        <f t="shared" si="76"/>
        <v>11</v>
      </c>
      <c r="L24" s="24">
        <f t="shared" si="76"/>
        <v>997</v>
      </c>
      <c r="M24" s="22">
        <f t="shared" si="76"/>
        <v>149</v>
      </c>
      <c r="N24" s="33">
        <f t="shared" si="76"/>
        <v>186</v>
      </c>
      <c r="O24" s="21">
        <f t="shared" si="76"/>
        <v>62</v>
      </c>
      <c r="P24" s="22">
        <f t="shared" si="76"/>
        <v>278</v>
      </c>
      <c r="Q24" s="22">
        <f t="shared" si="76"/>
        <v>451</v>
      </c>
      <c r="R24" s="22">
        <f t="shared" si="76"/>
        <v>264</v>
      </c>
      <c r="S24" s="23">
        <f t="shared" si="76"/>
        <v>76</v>
      </c>
      <c r="T24" s="24">
        <f t="shared" si="76"/>
        <v>111</v>
      </c>
      <c r="U24" s="22">
        <f t="shared" si="76"/>
        <v>173</v>
      </c>
      <c r="V24" s="22">
        <f t="shared" si="76"/>
        <v>389</v>
      </c>
      <c r="W24" s="22">
        <f t="shared" si="76"/>
        <v>291</v>
      </c>
      <c r="X24" s="33">
        <f t="shared" si="76"/>
        <v>158</v>
      </c>
      <c r="Y24" s="21">
        <f t="shared" si="76"/>
        <v>302</v>
      </c>
      <c r="Z24" s="22">
        <f t="shared" si="76"/>
        <v>506</v>
      </c>
      <c r="AA24" s="22">
        <f t="shared" si="76"/>
        <v>184</v>
      </c>
      <c r="AB24" s="22">
        <f t="shared" si="76"/>
        <v>44</v>
      </c>
      <c r="AC24" s="23">
        <f t="shared" si="76"/>
        <v>5</v>
      </c>
      <c r="AD24" s="21">
        <f t="shared" si="76"/>
        <v>876</v>
      </c>
      <c r="AE24" s="33">
        <f t="shared" si="76"/>
        <v>111</v>
      </c>
      <c r="AF24" s="21">
        <f t="shared" si="76"/>
        <v>700</v>
      </c>
      <c r="AG24" s="22">
        <f t="shared" si="76"/>
        <v>969</v>
      </c>
      <c r="AH24" s="22">
        <f t="shared" si="76"/>
        <v>274</v>
      </c>
      <c r="AI24" s="23">
        <f t="shared" si="76"/>
        <v>417</v>
      </c>
      <c r="AJ24" s="21">
        <f t="shared" si="76"/>
        <v>368</v>
      </c>
      <c r="AK24" s="22">
        <f t="shared" si="76"/>
        <v>336</v>
      </c>
      <c r="AL24" s="22">
        <f t="shared" si="76"/>
        <v>208</v>
      </c>
      <c r="AM24" s="22">
        <f t="shared" si="76"/>
        <v>194</v>
      </c>
      <c r="AN24" s="22">
        <f t="shared" si="76"/>
        <v>116</v>
      </c>
      <c r="AO24" s="23">
        <f t="shared" si="76"/>
        <v>219</v>
      </c>
      <c r="AP24" s="24">
        <f t="shared" si="76"/>
        <v>368</v>
      </c>
      <c r="AQ24" s="22">
        <f t="shared" si="76"/>
        <v>164</v>
      </c>
      <c r="AR24" s="22">
        <f t="shared" si="76"/>
        <v>614</v>
      </c>
      <c r="AS24" s="22">
        <f t="shared" si="76"/>
        <v>69</v>
      </c>
      <c r="AT24" s="22">
        <f t="shared" si="76"/>
        <v>448</v>
      </c>
      <c r="AU24" s="22">
        <f t="shared" si="76"/>
        <v>818</v>
      </c>
      <c r="AV24" s="33">
        <f t="shared" si="76"/>
        <v>100</v>
      </c>
      <c r="AW24" s="21">
        <f t="shared" si="76"/>
        <v>23</v>
      </c>
      <c r="AX24" s="22">
        <f t="shared" si="76"/>
        <v>248</v>
      </c>
      <c r="AY24" s="22">
        <f t="shared" si="76"/>
        <v>607</v>
      </c>
      <c r="AZ24" s="22">
        <f t="shared" si="76"/>
        <v>315</v>
      </c>
      <c r="BA24" s="23">
        <f t="shared" si="76"/>
        <v>57</v>
      </c>
      <c r="BB24" s="21">
        <f t="shared" si="76"/>
        <v>49</v>
      </c>
      <c r="BC24" s="22">
        <f t="shared" si="76"/>
        <v>214</v>
      </c>
      <c r="BD24" s="22">
        <f t="shared" si="76"/>
        <v>471</v>
      </c>
      <c r="BE24" s="22">
        <f t="shared" si="76"/>
        <v>381</v>
      </c>
      <c r="BF24" s="33">
        <f t="shared" si="76"/>
        <v>130</v>
      </c>
      <c r="BG24" s="21">
        <f t="shared" si="76"/>
        <v>11</v>
      </c>
      <c r="BH24" s="22">
        <f t="shared" si="76"/>
        <v>135</v>
      </c>
      <c r="BI24" s="22">
        <f t="shared" si="76"/>
        <v>395</v>
      </c>
      <c r="BJ24" s="22">
        <f t="shared" si="76"/>
        <v>456</v>
      </c>
      <c r="BK24" s="22">
        <f t="shared" si="76"/>
        <v>147</v>
      </c>
      <c r="BL24" s="23">
        <f t="shared" si="76"/>
        <v>62</v>
      </c>
      <c r="BM24" s="24">
        <f t="shared" si="76"/>
        <v>99</v>
      </c>
      <c r="BN24" s="22">
        <f t="shared" si="76"/>
        <v>986</v>
      </c>
      <c r="BO24" s="33">
        <f t="shared" si="76"/>
        <v>27</v>
      </c>
      <c r="BP24" s="21">
        <f t="shared" ref="BP24:CE24" si="77">BP6+BP10+BP14+BP18+BP22</f>
        <v>2</v>
      </c>
      <c r="BQ24" s="22">
        <f t="shared" si="77"/>
        <v>21</v>
      </c>
      <c r="BR24" s="22">
        <f t="shared" si="77"/>
        <v>99</v>
      </c>
      <c r="BS24" s="22">
        <f t="shared" si="77"/>
        <v>141</v>
      </c>
      <c r="BT24" s="22">
        <f t="shared" si="77"/>
        <v>676</v>
      </c>
      <c r="BU24" s="23">
        <f t="shared" si="77"/>
        <v>192</v>
      </c>
      <c r="BV24" s="24">
        <f t="shared" si="77"/>
        <v>18</v>
      </c>
      <c r="BW24" s="22">
        <f t="shared" si="77"/>
        <v>67</v>
      </c>
      <c r="BX24" s="22">
        <f t="shared" si="77"/>
        <v>254</v>
      </c>
      <c r="BY24" s="22">
        <f t="shared" si="77"/>
        <v>471</v>
      </c>
      <c r="BZ24" s="33">
        <f t="shared" si="77"/>
        <v>294</v>
      </c>
      <c r="CA24" s="21">
        <f t="shared" si="77"/>
        <v>37</v>
      </c>
      <c r="CB24" s="22">
        <f t="shared" si="77"/>
        <v>143</v>
      </c>
      <c r="CC24" s="22">
        <f t="shared" si="77"/>
        <v>381</v>
      </c>
      <c r="CD24" s="22">
        <f t="shared" si="77"/>
        <v>383</v>
      </c>
      <c r="CE24" s="42">
        <f t="shared" si="77"/>
        <v>154</v>
      </c>
    </row>
    <row r="25" spans="1:90" ht="43.8" customHeight="1" thickTop="1" thickBot="1">
      <c r="A25" s="77"/>
      <c r="B25" s="45" t="s">
        <v>76</v>
      </c>
      <c r="C25" s="46">
        <f>C24/1305*100</f>
        <v>15.325670498084291</v>
      </c>
      <c r="D25" s="67">
        <f t="shared" ref="D25:F25" si="78">D24/1305*100</f>
        <v>60.306513409961681</v>
      </c>
      <c r="E25" s="47">
        <f t="shared" si="78"/>
        <v>18.007662835249043</v>
      </c>
      <c r="F25" s="48">
        <f t="shared" si="78"/>
        <v>6.3601532567049812</v>
      </c>
      <c r="G25" s="46">
        <f>G24/1285*100</f>
        <v>11.439688715953308</v>
      </c>
      <c r="H25" s="47">
        <f t="shared" ref="H25:K25" si="79">H24/1285*100</f>
        <v>40</v>
      </c>
      <c r="I25" s="67">
        <f t="shared" si="79"/>
        <v>42.80155642023346</v>
      </c>
      <c r="J25" s="47">
        <f t="shared" si="79"/>
        <v>4.9027237354085607</v>
      </c>
      <c r="K25" s="48">
        <f t="shared" si="79"/>
        <v>0.85603112840466933</v>
      </c>
      <c r="L25" s="71">
        <f>L24/1309*100</f>
        <v>76.165011459129104</v>
      </c>
      <c r="M25" s="47">
        <f t="shared" ref="M25:N25" si="80">M24/1309*100</f>
        <v>11.382734912146677</v>
      </c>
      <c r="N25" s="48">
        <f t="shared" si="80"/>
        <v>14.209320091673034</v>
      </c>
      <c r="O25" s="46">
        <f>O24/1131*100</f>
        <v>5.4818744473916885</v>
      </c>
      <c r="P25" s="47">
        <f t="shared" ref="P25:S25" si="81">P24/1131*100</f>
        <v>24.580017683465961</v>
      </c>
      <c r="Q25" s="67">
        <f t="shared" si="81"/>
        <v>39.876215738284706</v>
      </c>
      <c r="R25" s="47">
        <f t="shared" si="81"/>
        <v>23.342175066312997</v>
      </c>
      <c r="S25" s="48">
        <f t="shared" si="81"/>
        <v>6.7197170645446498</v>
      </c>
      <c r="T25" s="46">
        <f>T24/1122*100</f>
        <v>9.8930481283422473</v>
      </c>
      <c r="U25" s="47">
        <f t="shared" ref="U25:X25" si="82">U24/1122*100</f>
        <v>15.418894830659536</v>
      </c>
      <c r="V25" s="67">
        <f t="shared" si="82"/>
        <v>34.67023172905526</v>
      </c>
      <c r="W25" s="47">
        <f t="shared" si="82"/>
        <v>25.935828877005346</v>
      </c>
      <c r="X25" s="48">
        <f t="shared" si="82"/>
        <v>14.08199643493761</v>
      </c>
      <c r="Y25" s="46">
        <f>Y24/1041*100</f>
        <v>29.010566762728146</v>
      </c>
      <c r="Z25" s="67">
        <f t="shared" ref="Z25:AC25" si="83">Z24/1041*100</f>
        <v>48.607108549471661</v>
      </c>
      <c r="AA25" s="47">
        <f t="shared" si="83"/>
        <v>17.675312199807877</v>
      </c>
      <c r="AB25" s="47">
        <f t="shared" si="83"/>
        <v>4.2267050912584052</v>
      </c>
      <c r="AC25" s="48">
        <f t="shared" si="83"/>
        <v>0.48030739673390976</v>
      </c>
      <c r="AD25" s="71">
        <f>AD24/987*100</f>
        <v>88.753799392097264</v>
      </c>
      <c r="AE25" s="48">
        <f>AE24/987*100</f>
        <v>11.246200607902736</v>
      </c>
      <c r="AF25" s="46">
        <f>AF24/1309*100</f>
        <v>53.475935828877006</v>
      </c>
      <c r="AG25" s="67">
        <f t="shared" ref="AG25:AV25" si="84">AG24/1309*100</f>
        <v>74.025974025974023</v>
      </c>
      <c r="AH25" s="47">
        <f t="shared" si="84"/>
        <v>20.932009167303285</v>
      </c>
      <c r="AI25" s="48">
        <f t="shared" si="84"/>
        <v>31.856378915202445</v>
      </c>
      <c r="AJ25" s="71">
        <f t="shared" si="84"/>
        <v>28.113063407181055</v>
      </c>
      <c r="AK25" s="47">
        <f t="shared" si="84"/>
        <v>25.668449197860966</v>
      </c>
      <c r="AL25" s="47">
        <f t="shared" si="84"/>
        <v>15.889992360580596</v>
      </c>
      <c r="AM25" s="47">
        <f t="shared" si="84"/>
        <v>14.820473644003057</v>
      </c>
      <c r="AN25" s="47">
        <f t="shared" si="84"/>
        <v>8.861726508785333</v>
      </c>
      <c r="AO25" s="48">
        <f t="shared" si="84"/>
        <v>16.730328495034378</v>
      </c>
      <c r="AP25" s="46">
        <f t="shared" si="84"/>
        <v>28.113063407181055</v>
      </c>
      <c r="AQ25" s="47">
        <f t="shared" si="84"/>
        <v>12.528647822765471</v>
      </c>
      <c r="AR25" s="47">
        <f t="shared" si="84"/>
        <v>46.906035141329262</v>
      </c>
      <c r="AS25" s="47">
        <f t="shared" si="84"/>
        <v>5.2711993888464477</v>
      </c>
      <c r="AT25" s="47">
        <f t="shared" si="84"/>
        <v>34.224598930481278</v>
      </c>
      <c r="AU25" s="67">
        <f t="shared" si="84"/>
        <v>62.490450725744836</v>
      </c>
      <c r="AV25" s="48">
        <f t="shared" si="84"/>
        <v>7.6394194041252863</v>
      </c>
      <c r="AW25" s="46">
        <f>AW24/1250*100</f>
        <v>1.8399999999999999</v>
      </c>
      <c r="AX25" s="47">
        <f t="shared" ref="AX25:BA25" si="85">AX24/1250*100</f>
        <v>19.84</v>
      </c>
      <c r="AY25" s="67">
        <f t="shared" si="85"/>
        <v>48.559999999999995</v>
      </c>
      <c r="AZ25" s="47">
        <f t="shared" si="85"/>
        <v>25.2</v>
      </c>
      <c r="BA25" s="48">
        <f t="shared" si="85"/>
        <v>4.5600000000000005</v>
      </c>
      <c r="BB25" s="46">
        <f>BB24/1245*100</f>
        <v>3.9357429718875498</v>
      </c>
      <c r="BC25" s="47">
        <f t="shared" ref="BC25:BF25" si="86">BC24/1245*100</f>
        <v>17.188755020080322</v>
      </c>
      <c r="BD25" s="67">
        <f t="shared" si="86"/>
        <v>37.831325301204821</v>
      </c>
      <c r="BE25" s="47">
        <f t="shared" si="86"/>
        <v>30.602409638554217</v>
      </c>
      <c r="BF25" s="48">
        <f t="shared" si="86"/>
        <v>10.441767068273093</v>
      </c>
      <c r="BG25" s="46">
        <f>BG24/1206*100</f>
        <v>0.91210613598673307</v>
      </c>
      <c r="BH25" s="47">
        <f t="shared" ref="BH25:BL25" si="87">BH24/1206*100</f>
        <v>11.194029850746269</v>
      </c>
      <c r="BI25" s="47">
        <f t="shared" si="87"/>
        <v>32.752902155887234</v>
      </c>
      <c r="BJ25" s="67">
        <f t="shared" si="87"/>
        <v>37.810945273631837</v>
      </c>
      <c r="BK25" s="47">
        <f t="shared" si="87"/>
        <v>12.189054726368159</v>
      </c>
      <c r="BL25" s="48">
        <f t="shared" si="87"/>
        <v>5.140961857379768</v>
      </c>
      <c r="BM25" s="46">
        <f>BM24/1112*100</f>
        <v>8.9028776978417277</v>
      </c>
      <c r="BN25" s="67">
        <f t="shared" ref="BN25:BO25" si="88">BN24/1112*100</f>
        <v>88.669064748201436</v>
      </c>
      <c r="BO25" s="48">
        <f t="shared" si="88"/>
        <v>2.4280575539568345</v>
      </c>
      <c r="BP25" s="46">
        <f>BP24/1131*100</f>
        <v>0.17683465959328026</v>
      </c>
      <c r="BQ25" s="47">
        <f t="shared" ref="BQ25:BU25" si="89">BQ24/1131*100</f>
        <v>1.8567639257294428</v>
      </c>
      <c r="BR25" s="47">
        <f t="shared" si="89"/>
        <v>8.7533156498673748</v>
      </c>
      <c r="BS25" s="47">
        <f t="shared" si="89"/>
        <v>12.46684350132626</v>
      </c>
      <c r="BT25" s="67">
        <f t="shared" si="89"/>
        <v>59.770114942528743</v>
      </c>
      <c r="BU25" s="48">
        <f t="shared" si="89"/>
        <v>16.976127320954905</v>
      </c>
      <c r="BV25" s="46">
        <f>BV24/1104*100</f>
        <v>1.6304347826086956</v>
      </c>
      <c r="BW25" s="47">
        <f t="shared" ref="BW25:BZ25" si="90">BW24/1104*100</f>
        <v>6.0688405797101446</v>
      </c>
      <c r="BX25" s="47">
        <f t="shared" si="90"/>
        <v>23.007246376811594</v>
      </c>
      <c r="BY25" s="67">
        <f t="shared" si="90"/>
        <v>42.663043478260867</v>
      </c>
      <c r="BZ25" s="48">
        <f t="shared" si="90"/>
        <v>26.630434782608699</v>
      </c>
      <c r="CA25" s="46">
        <f>CA24/1098*100</f>
        <v>3.3697632058287796</v>
      </c>
      <c r="CB25" s="47">
        <f t="shared" ref="CB25:CE25" si="91">CB24/1098*100</f>
        <v>13.02367941712204</v>
      </c>
      <c r="CC25" s="47">
        <f t="shared" si="91"/>
        <v>34.699453551912569</v>
      </c>
      <c r="CD25" s="67">
        <f t="shared" si="91"/>
        <v>34.881602914389795</v>
      </c>
      <c r="CE25" s="49">
        <f t="shared" si="91"/>
        <v>14.025500910746814</v>
      </c>
    </row>
    <row r="26" spans="1:90" ht="15" thickTop="1"/>
  </sheetData>
  <mergeCells count="28">
    <mergeCell ref="AW2:BA2"/>
    <mergeCell ref="A2:B3"/>
    <mergeCell ref="C2:F2"/>
    <mergeCell ref="G2:K2"/>
    <mergeCell ref="L2:N2"/>
    <mergeCell ref="O2:S2"/>
    <mergeCell ref="T2:X2"/>
    <mergeCell ref="Y2:AC2"/>
    <mergeCell ref="AD2:AE2"/>
    <mergeCell ref="AF2:AI2"/>
    <mergeCell ref="AJ2:AO2"/>
    <mergeCell ref="AP2:AV2"/>
    <mergeCell ref="A16:A19"/>
    <mergeCell ref="A20:A23"/>
    <mergeCell ref="A24:A25"/>
    <mergeCell ref="CG2:CK2"/>
    <mergeCell ref="CG3:CL5"/>
    <mergeCell ref="A4:A7"/>
    <mergeCell ref="A8:A11"/>
    <mergeCell ref="CG8:CL8"/>
    <mergeCell ref="CG9:CL13"/>
    <mergeCell ref="A12:A15"/>
    <mergeCell ref="BB2:BF2"/>
    <mergeCell ref="BG2:BL2"/>
    <mergeCell ref="BM2:BO2"/>
    <mergeCell ref="BP2:BU2"/>
    <mergeCell ref="BV2:BZ2"/>
    <mergeCell ref="CA2:CE2"/>
  </mergeCells>
  <phoneticPr fontId="1"/>
  <pageMargins left="0.62992125984251968" right="0.26" top="0.74803149606299213" bottom="0.47244094488188981" header="0.31496062992125984" footer="0.31496062992125984"/>
  <pageSetup paperSize="8" scale="59" orientation="landscape" r:id="rId1"/>
  <colBreaks count="3" manualBreakCount="3">
    <brk id="29" max="24" man="1"/>
    <brk id="53" max="24" man="1"/>
    <brk id="8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最高割合色付け</vt:lpstr>
      <vt:lpstr>最高割合色付け!Print_Area</vt:lpstr>
      <vt:lpstr>最高割合色付け!Print_Titles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a80</dc:creator>
  <cp:lastModifiedBy>a80</cp:lastModifiedBy>
  <cp:lastPrinted>2026-03-04T00:13:29Z</cp:lastPrinted>
  <dcterms:created xsi:type="dcterms:W3CDTF">2015-06-05T18:19:34Z</dcterms:created>
  <dcterms:modified xsi:type="dcterms:W3CDTF">2026-03-04T00:13:32Z</dcterms:modified>
</cp:coreProperties>
</file>